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Mehran Ali\Downloads\"/>
    </mc:Choice>
  </mc:AlternateContent>
  <xr:revisionPtr revIDLastSave="0" documentId="13_ncr:1_{06AB3601-331B-4E31-ACF8-56C5A4315B8B}" xr6:coauthVersionLast="47" xr6:coauthVersionMax="47" xr10:uidLastSave="{00000000-0000-0000-0000-000000000000}"/>
  <bookViews>
    <workbookView xWindow="-103" yWindow="-103" windowWidth="22149" windowHeight="11829" tabRatio="827" activeTab="1" xr2:uid="{00000000-000D-0000-FFFF-FFFF00000000}"/>
  </bookViews>
  <sheets>
    <sheet name="SUMMARY" sheetId="3" r:id="rId1"/>
    <sheet name="ESTIMATE" sheetId="2" r:id="rId2"/>
  </sheets>
  <definedNames>
    <definedName name="_xlnm._FilterDatabase" localSheetId="1" hidden="1">ESTIMATE!$B$26:$P$125</definedName>
    <definedName name="_xlnm.Print_Area" localSheetId="1">ESTIMATE!$A$8:$P$127</definedName>
    <definedName name="_xlnm.Print_Area" localSheetId="0">SUMMARY!$A$1:$M$24</definedName>
    <definedName name="_xlnm.Print_Titles" localSheetId="1">ESTIMATE!#REF!</definedName>
    <definedName name="_xlnm.Print_Titles" localSheetId="0">SUMMARY!$7:$7</definedName>
    <definedName name="Z_5D814AB1_BC97_4AEA_A097_E3C150B3E44D_.wvu.PrintArea" localSheetId="1" hidden="1">ESTIMATE!$A$8:$P$127</definedName>
    <definedName name="Z_5D814AB1_BC97_4AEA_A097_E3C150B3E44D_.wvu.PrintArea" localSheetId="0" hidden="1">SUMMARY!$A$1:$M$24</definedName>
    <definedName name="Z_5D814AB1_BC97_4AEA_A097_E3C150B3E44D_.wvu.PrintTitles" localSheetId="1" hidden="1">ESTIMATE!#REF!</definedName>
    <definedName name="Z_5D814AB1_BC97_4AEA_A097_E3C150B3E44D_.wvu.PrintTitles" localSheetId="0" hidden="1">SUMMARY!$7:$7</definedName>
  </definedNames>
  <calcPr calcId="191029"/>
  <customWorkbookViews>
    <customWorkbookView name="7" guid="{5D814AB1-BC97-4AEA-A097-E3C150B3E44D}" maximized="1" xWindow="-8" yWindow="-8" windowWidth="1382" windowHeight="744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23" i="2" l="1"/>
  <c r="D40" i="2"/>
  <c r="D53" i="2" s="1"/>
  <c r="N53" i="2" s="1"/>
  <c r="M53" i="2"/>
  <c r="A54" i="2"/>
  <c r="A100" i="2"/>
  <c r="A115" i="2"/>
  <c r="A64" i="2"/>
  <c r="A67" i="2"/>
  <c r="A71" i="2"/>
  <c r="A72" i="2"/>
  <c r="A83" i="2"/>
  <c r="A87" i="2"/>
  <c r="A91" i="2"/>
  <c r="A93" i="2"/>
  <c r="A41" i="2"/>
  <c r="A45" i="2"/>
  <c r="A52" i="2"/>
  <c r="F53" i="2" l="1"/>
  <c r="I53" i="2" s="1"/>
  <c r="O53" i="2" s="1"/>
  <c r="P53" i="2" s="1"/>
  <c r="K53" i="2"/>
  <c r="L53" i="2" s="1"/>
  <c r="N48" i="2"/>
  <c r="M48" i="2"/>
  <c r="F48" i="2"/>
  <c r="N43" i="2"/>
  <c r="M43" i="2"/>
  <c r="F43" i="2"/>
  <c r="I43" i="2" s="1"/>
  <c r="K43" i="2" l="1"/>
  <c r="L43" i="2" s="1"/>
  <c r="I48" i="2"/>
  <c r="O48" i="2" s="1"/>
  <c r="P48" i="2" s="1"/>
  <c r="K48" i="2"/>
  <c r="L48" i="2" s="1"/>
  <c r="O43" i="2"/>
  <c r="P43" i="2" s="1"/>
  <c r="N40" i="2"/>
  <c r="M28" i="2"/>
  <c r="D89" i="2"/>
  <c r="D88" i="2"/>
  <c r="M81" i="2"/>
  <c r="N81" i="2"/>
  <c r="F81" i="2"/>
  <c r="I81" i="2" s="1"/>
  <c r="F80" i="2"/>
  <c r="K81" i="2" l="1"/>
  <c r="L81" i="2" s="1"/>
  <c r="O81" i="2"/>
  <c r="P81" i="2" s="1"/>
  <c r="A23" i="2" l="1"/>
  <c r="A24" i="2"/>
  <c r="A25" i="2"/>
  <c r="A26" i="2"/>
  <c r="A36" i="2"/>
  <c r="A37" i="2"/>
  <c r="A38" i="2"/>
  <c r="A39" i="2"/>
  <c r="A55" i="2"/>
  <c r="A56" i="2"/>
  <c r="A57" i="2"/>
  <c r="A94" i="2"/>
  <c r="A95" i="2"/>
  <c r="A96" i="2"/>
  <c r="N22" i="2"/>
  <c r="F22" i="2"/>
  <c r="I22" i="2" s="1"/>
  <c r="N21" i="2"/>
  <c r="F21" i="2"/>
  <c r="I21" i="2" s="1"/>
  <c r="N20" i="2"/>
  <c r="F20" i="2"/>
  <c r="I20" i="2" s="1"/>
  <c r="N19" i="2"/>
  <c r="F19" i="2"/>
  <c r="I19" i="2" s="1"/>
  <c r="N18" i="2"/>
  <c r="F18" i="2"/>
  <c r="I18" i="2" s="1"/>
  <c r="N17" i="2"/>
  <c r="F17" i="2"/>
  <c r="I17" i="2" s="1"/>
  <c r="N16" i="2"/>
  <c r="F16" i="2"/>
  <c r="I16" i="2" s="1"/>
  <c r="N15" i="2"/>
  <c r="F15" i="2"/>
  <c r="I15" i="2" s="1"/>
  <c r="N14" i="2"/>
  <c r="F14" i="2"/>
  <c r="I14" i="2" s="1"/>
  <c r="N13" i="2"/>
  <c r="F13" i="2"/>
  <c r="I13" i="2" s="1"/>
  <c r="N11" i="2"/>
  <c r="F11" i="2"/>
  <c r="I11" i="2" s="1"/>
  <c r="N10" i="2"/>
  <c r="F10" i="2"/>
  <c r="I10" i="2" s="1"/>
  <c r="N113" i="2"/>
  <c r="N110" i="2"/>
  <c r="N109" i="2"/>
  <c r="N108" i="2"/>
  <c r="N106" i="2"/>
  <c r="N105" i="2"/>
  <c r="N104" i="2"/>
  <c r="N103" i="2"/>
  <c r="N79" i="2"/>
  <c r="N70" i="2"/>
  <c r="N69" i="2"/>
  <c r="N68" i="2"/>
  <c r="N61" i="2"/>
  <c r="N50" i="2"/>
  <c r="N49" i="2"/>
  <c r="N34" i="2"/>
  <c r="N33" i="2"/>
  <c r="N32" i="2"/>
  <c r="N31" i="2"/>
  <c r="M70" i="2"/>
  <c r="F70" i="2"/>
  <c r="L4" i="3"/>
  <c r="M79" i="2"/>
  <c r="F79" i="2"/>
  <c r="I79" i="2" s="1"/>
  <c r="M78" i="2"/>
  <c r="N78" i="2"/>
  <c r="M50" i="2"/>
  <c r="F50" i="2"/>
  <c r="M49" i="2"/>
  <c r="F49" i="2"/>
  <c r="D90" i="2"/>
  <c r="M90" i="2"/>
  <c r="F113" i="2"/>
  <c r="I113" i="2" s="1"/>
  <c r="N114" i="2"/>
  <c r="M114" i="2"/>
  <c r="F114" i="2"/>
  <c r="I114" i="2" s="1"/>
  <c r="M113" i="2"/>
  <c r="F106" i="2"/>
  <c r="N107" i="2"/>
  <c r="M107" i="2"/>
  <c r="F107" i="2"/>
  <c r="M106" i="2"/>
  <c r="M110" i="2"/>
  <c r="F110" i="2"/>
  <c r="M109" i="2"/>
  <c r="F109" i="2"/>
  <c r="I109" i="2" s="1"/>
  <c r="M108" i="2"/>
  <c r="F108" i="2"/>
  <c r="I108" i="2" s="1"/>
  <c r="M105" i="2"/>
  <c r="F105" i="2"/>
  <c r="M104" i="2"/>
  <c r="F104" i="2"/>
  <c r="M103" i="2"/>
  <c r="F103" i="2"/>
  <c r="N82" i="2"/>
  <c r="M82" i="2"/>
  <c r="F82" i="2"/>
  <c r="M61" i="2"/>
  <c r="F61" i="2"/>
  <c r="D92" i="2"/>
  <c r="F92" i="2" s="1"/>
  <c r="I92" i="2" s="1"/>
  <c r="M92" i="2"/>
  <c r="F40" i="2"/>
  <c r="D77" i="2"/>
  <c r="F77" i="2" s="1"/>
  <c r="I77" i="2" s="1"/>
  <c r="M77" i="2"/>
  <c r="D74" i="2"/>
  <c r="N74" i="2" s="1"/>
  <c r="M74" i="2"/>
  <c r="D76" i="2"/>
  <c r="D75" i="2"/>
  <c r="D73" i="2"/>
  <c r="N35" i="2"/>
  <c r="M35" i="2"/>
  <c r="F35" i="2"/>
  <c r="M34" i="2"/>
  <c r="F34" i="2"/>
  <c r="I34" i="2" s="1"/>
  <c r="M33" i="2"/>
  <c r="F33" i="2"/>
  <c r="I33" i="2" s="1"/>
  <c r="M32" i="2"/>
  <c r="F32" i="2"/>
  <c r="I32" i="2" s="1"/>
  <c r="M31" i="2"/>
  <c r="F31" i="2"/>
  <c r="F60" i="2"/>
  <c r="F62" i="2"/>
  <c r="F63" i="2"/>
  <c r="F58" i="2"/>
  <c r="M51" i="2"/>
  <c r="M47" i="2"/>
  <c r="M46" i="2"/>
  <c r="M44" i="2"/>
  <c r="M42" i="2"/>
  <c r="M40" i="2"/>
  <c r="M69" i="2"/>
  <c r="F69" i="2"/>
  <c r="M68" i="2"/>
  <c r="F68" i="2"/>
  <c r="D59" i="2"/>
  <c r="F59" i="2" s="1"/>
  <c r="I103" i="2" l="1"/>
  <c r="O103" i="2" s="1"/>
  <c r="P103" i="2" s="1"/>
  <c r="I62" i="2"/>
  <c r="I105" i="2"/>
  <c r="O105" i="2" s="1"/>
  <c r="P105" i="2" s="1"/>
  <c r="I106" i="2"/>
  <c r="O106" i="2" s="1"/>
  <c r="P106" i="2" s="1"/>
  <c r="I49" i="2"/>
  <c r="O49" i="2" s="1"/>
  <c r="P49" i="2" s="1"/>
  <c r="O10" i="2"/>
  <c r="O13" i="2"/>
  <c r="O15" i="2"/>
  <c r="O17" i="2"/>
  <c r="O19" i="2"/>
  <c r="O21" i="2"/>
  <c r="O11" i="2"/>
  <c r="O14" i="2"/>
  <c r="O16" i="2"/>
  <c r="O18" i="2"/>
  <c r="O20" i="2"/>
  <c r="O22" i="2"/>
  <c r="N90" i="2"/>
  <c r="K90" i="2" s="1"/>
  <c r="L90" i="2" s="1"/>
  <c r="K70" i="2"/>
  <c r="L70" i="2" s="1"/>
  <c r="I70" i="2"/>
  <c r="O70" i="2" s="1"/>
  <c r="P70" i="2" s="1"/>
  <c r="K78" i="2"/>
  <c r="L78" i="2" s="1"/>
  <c r="O79" i="2"/>
  <c r="F78" i="2"/>
  <c r="K79" i="2"/>
  <c r="K50" i="2"/>
  <c r="L50" i="2" s="1"/>
  <c r="K49" i="2"/>
  <c r="L49" i="2" s="1"/>
  <c r="I50" i="2"/>
  <c r="O50" i="2" s="1"/>
  <c r="P50" i="2" s="1"/>
  <c r="F90" i="2"/>
  <c r="I90" i="2" s="1"/>
  <c r="K108" i="2"/>
  <c r="L108" i="2" s="1"/>
  <c r="O108" i="2"/>
  <c r="P108" i="2" s="1"/>
  <c r="K105" i="2"/>
  <c r="L105" i="2" s="1"/>
  <c r="O113" i="2"/>
  <c r="P113" i="2" s="1"/>
  <c r="K113" i="2"/>
  <c r="L113" i="2" s="1"/>
  <c r="O114" i="2"/>
  <c r="K114" i="2"/>
  <c r="L114" i="2" s="1"/>
  <c r="K106" i="2"/>
  <c r="L106" i="2" s="1"/>
  <c r="I107" i="2"/>
  <c r="O107" i="2" s="1"/>
  <c r="P107" i="2" s="1"/>
  <c r="K107" i="2"/>
  <c r="L107" i="2" s="1"/>
  <c r="O109" i="2"/>
  <c r="P109" i="2" s="1"/>
  <c r="K103" i="2"/>
  <c r="L103" i="2" s="1"/>
  <c r="I104" i="2"/>
  <c r="O104" i="2" s="1"/>
  <c r="P104" i="2" s="1"/>
  <c r="K109" i="2"/>
  <c r="L109" i="2" s="1"/>
  <c r="K104" i="2"/>
  <c r="L104" i="2" s="1"/>
  <c r="K110" i="2"/>
  <c r="L110" i="2" s="1"/>
  <c r="I110" i="2"/>
  <c r="O110" i="2" s="1"/>
  <c r="P110" i="2" s="1"/>
  <c r="K61" i="2"/>
  <c r="L61" i="2" s="1"/>
  <c r="K82" i="2"/>
  <c r="L82" i="2" s="1"/>
  <c r="I82" i="2"/>
  <c r="O82" i="2" s="1"/>
  <c r="P82" i="2" s="1"/>
  <c r="I61" i="2"/>
  <c r="O61" i="2" s="1"/>
  <c r="P61" i="2" s="1"/>
  <c r="F74" i="2"/>
  <c r="I74" i="2" s="1"/>
  <c r="O74" i="2" s="1"/>
  <c r="P74" i="2" s="1"/>
  <c r="N92" i="2"/>
  <c r="N77" i="2"/>
  <c r="K74" i="2"/>
  <c r="L74" i="2" s="1"/>
  <c r="K33" i="2"/>
  <c r="L33" i="2" s="1"/>
  <c r="O32" i="2"/>
  <c r="P32" i="2" s="1"/>
  <c r="O34" i="2"/>
  <c r="P34" i="2" s="1"/>
  <c r="O33" i="2"/>
  <c r="P33" i="2" s="1"/>
  <c r="I31" i="2"/>
  <c r="O31" i="2" s="1"/>
  <c r="P31" i="2" s="1"/>
  <c r="K34" i="2"/>
  <c r="L34" i="2" s="1"/>
  <c r="I35" i="2"/>
  <c r="O35" i="2" s="1"/>
  <c r="P35" i="2" s="1"/>
  <c r="K31" i="2"/>
  <c r="L31" i="2" s="1"/>
  <c r="K35" i="2"/>
  <c r="L35" i="2" s="1"/>
  <c r="K32" i="2"/>
  <c r="L32" i="2" s="1"/>
  <c r="I69" i="2"/>
  <c r="O69" i="2" s="1"/>
  <c r="P69" i="2" s="1"/>
  <c r="K69" i="2"/>
  <c r="L69" i="2" s="1"/>
  <c r="K68" i="2"/>
  <c r="L68" i="2" s="1"/>
  <c r="I68" i="2"/>
  <c r="O68" i="2" s="1"/>
  <c r="P68" i="2" s="1"/>
  <c r="O7" i="2" l="1"/>
  <c r="P114" i="2"/>
  <c r="L79" i="2"/>
  <c r="P79" i="2"/>
  <c r="I78" i="2"/>
  <c r="O78" i="2" s="1"/>
  <c r="P78" i="2" s="1"/>
  <c r="O90" i="2"/>
  <c r="P90" i="2" s="1"/>
  <c r="O92" i="2"/>
  <c r="P92" i="2" s="1"/>
  <c r="K92" i="2"/>
  <c r="L92" i="2" s="1"/>
  <c r="O77" i="2"/>
  <c r="P77" i="2" s="1"/>
  <c r="K77" i="2"/>
  <c r="L77" i="2" s="1"/>
  <c r="N66" i="2"/>
  <c r="M66" i="2"/>
  <c r="F66" i="2"/>
  <c r="N51" i="2"/>
  <c r="F51" i="2"/>
  <c r="N47" i="2"/>
  <c r="F47" i="2"/>
  <c r="N46" i="2"/>
  <c r="N44" i="2"/>
  <c r="F44" i="2"/>
  <c r="N42" i="2"/>
  <c r="F42" i="2"/>
  <c r="I40" i="2"/>
  <c r="I44" i="2" l="1"/>
  <c r="I51" i="2"/>
  <c r="O51" i="2"/>
  <c r="P51" i="2" s="1"/>
  <c r="I42" i="2"/>
  <c r="O42" i="2" s="1"/>
  <c r="P42" i="2" s="1"/>
  <c r="O44" i="2"/>
  <c r="P44" i="2" s="1"/>
  <c r="O40" i="2"/>
  <c r="F46" i="2"/>
  <c r="I66" i="2"/>
  <c r="O66" i="2" s="1"/>
  <c r="P66" i="2" s="1"/>
  <c r="K66" i="2"/>
  <c r="L66" i="2" s="1"/>
  <c r="I47" i="2"/>
  <c r="O47" i="2" s="1"/>
  <c r="P47" i="2" s="1"/>
  <c r="I46" i="2" l="1"/>
  <c r="O46" i="2" s="1"/>
  <c r="P46" i="2" s="1"/>
  <c r="P40" i="2"/>
  <c r="O37" i="2" l="1"/>
  <c r="A12" i="2"/>
  <c r="A12" i="3"/>
  <c r="A13" i="3" s="1"/>
  <c r="A14" i="3" l="1"/>
  <c r="A15" i="3" s="1"/>
  <c r="A16" i="3" s="1"/>
  <c r="F112" i="2" l="1"/>
  <c r="F111" i="2"/>
  <c r="F102" i="2"/>
  <c r="F101" i="2"/>
  <c r="N102" i="2"/>
  <c r="M102" i="2"/>
  <c r="N116" i="2"/>
  <c r="M116" i="2"/>
  <c r="F116" i="2"/>
  <c r="I116" i="2" s="1"/>
  <c r="N80" i="2"/>
  <c r="M80" i="2"/>
  <c r="I80" i="2"/>
  <c r="N76" i="2"/>
  <c r="M76" i="2"/>
  <c r="F76" i="2"/>
  <c r="I76" i="2" s="1"/>
  <c r="N75" i="2"/>
  <c r="M75" i="2"/>
  <c r="F75" i="2"/>
  <c r="N73" i="2"/>
  <c r="M73" i="2"/>
  <c r="F73" i="2"/>
  <c r="I73" i="2" s="1"/>
  <c r="N86" i="2"/>
  <c r="M86" i="2"/>
  <c r="F86" i="2"/>
  <c r="I86" i="2" s="1"/>
  <c r="N85" i="2"/>
  <c r="M85" i="2"/>
  <c r="F85" i="2"/>
  <c r="I85" i="2" s="1"/>
  <c r="N84" i="2"/>
  <c r="M84" i="2"/>
  <c r="F84" i="2"/>
  <c r="I84" i="2" s="1"/>
  <c r="N89" i="2"/>
  <c r="M89" i="2"/>
  <c r="F89" i="2"/>
  <c r="I89" i="2" s="1"/>
  <c r="N88" i="2"/>
  <c r="M88" i="2"/>
  <c r="F88" i="2"/>
  <c r="I88" i="2" s="1"/>
  <c r="I75" i="2" l="1"/>
  <c r="O75" i="2" s="1"/>
  <c r="P75" i="2" s="1"/>
  <c r="K102" i="2"/>
  <c r="L102" i="2" s="1"/>
  <c r="I102" i="2"/>
  <c r="O102" i="2" s="1"/>
  <c r="P102" i="2" s="1"/>
  <c r="K116" i="2"/>
  <c r="L116" i="2" s="1"/>
  <c r="O116" i="2"/>
  <c r="P116" i="2" s="1"/>
  <c r="K73" i="2"/>
  <c r="L73" i="2" s="1"/>
  <c r="K84" i="2"/>
  <c r="L84" i="2" s="1"/>
  <c r="K76" i="2"/>
  <c r="L76" i="2" s="1"/>
  <c r="K86" i="2"/>
  <c r="L86" i="2" s="1"/>
  <c r="O86" i="2"/>
  <c r="P86" i="2" s="1"/>
  <c r="K80" i="2"/>
  <c r="K88" i="2"/>
  <c r="L88" i="2" s="1"/>
  <c r="K75" i="2"/>
  <c r="L75" i="2" s="1"/>
  <c r="K85" i="2"/>
  <c r="L85" i="2" s="1"/>
  <c r="K89" i="2"/>
  <c r="L89" i="2" s="1"/>
  <c r="O80" i="2"/>
  <c r="O76" i="2"/>
  <c r="P76" i="2" s="1"/>
  <c r="O73" i="2"/>
  <c r="P73" i="2" s="1"/>
  <c r="O84" i="2"/>
  <c r="P84" i="2" s="1"/>
  <c r="O85" i="2"/>
  <c r="P85" i="2" s="1"/>
  <c r="O88" i="2"/>
  <c r="P88" i="2" s="1"/>
  <c r="O89" i="2"/>
  <c r="P89" i="2" s="1"/>
  <c r="P80" i="2" l="1"/>
  <c r="L80" i="2"/>
  <c r="C4" i="3"/>
  <c r="C2" i="3"/>
  <c r="A7" i="2"/>
  <c r="D23" i="3" l="1"/>
  <c r="D22" i="3"/>
  <c r="D21" i="3"/>
  <c r="D20" i="3"/>
  <c r="M112" i="2" l="1"/>
  <c r="M111" i="2"/>
  <c r="M101" i="2"/>
  <c r="M98" i="2"/>
  <c r="M99" i="2"/>
  <c r="M97" i="2"/>
  <c r="M65" i="2"/>
  <c r="M58" i="2"/>
  <c r="M59" i="2"/>
  <c r="M60" i="2"/>
  <c r="M62" i="2"/>
  <c r="M63" i="2"/>
  <c r="M29" i="2"/>
  <c r="M30" i="2"/>
  <c r="M27" i="2"/>
  <c r="K46" i="2" l="1"/>
  <c r="L46" i="2" s="1"/>
  <c r="K42" i="2"/>
  <c r="L42" i="2" s="1"/>
  <c r="K44" i="2"/>
  <c r="L44" i="2" s="1"/>
  <c r="K40" i="2"/>
  <c r="L40" i="2" s="1"/>
  <c r="K51" i="2"/>
  <c r="L51" i="2" s="1"/>
  <c r="K47" i="2"/>
  <c r="L47" i="2" s="1"/>
  <c r="N112" i="2"/>
  <c r="N111" i="2"/>
  <c r="K111" i="2" s="1"/>
  <c r="L111" i="2" s="1"/>
  <c r="N101" i="2"/>
  <c r="N99" i="2"/>
  <c r="N98" i="2"/>
  <c r="N97" i="2"/>
  <c r="N65" i="2"/>
  <c r="K65" i="2" s="1"/>
  <c r="L65" i="2" s="1"/>
  <c r="N63" i="2"/>
  <c r="N62" i="2"/>
  <c r="N60" i="2"/>
  <c r="N59" i="2"/>
  <c r="K59" i="2" s="1"/>
  <c r="L59" i="2" s="1"/>
  <c r="N58" i="2"/>
  <c r="I112" i="2"/>
  <c r="I111" i="2"/>
  <c r="I101" i="2"/>
  <c r="F99" i="2"/>
  <c r="F98" i="2"/>
  <c r="F97" i="2"/>
  <c r="F65" i="2"/>
  <c r="I63" i="2"/>
  <c r="I60" i="2"/>
  <c r="I59" i="2"/>
  <c r="I58" i="2"/>
  <c r="I97" i="2" l="1"/>
  <c r="I99" i="2"/>
  <c r="O99" i="2" s="1"/>
  <c r="I98" i="2"/>
  <c r="O98" i="2" s="1"/>
  <c r="P98" i="2" s="1"/>
  <c r="I65" i="2"/>
  <c r="O65" i="2" s="1"/>
  <c r="P65" i="2" s="1"/>
  <c r="K98" i="2"/>
  <c r="L98" i="2" s="1"/>
  <c r="K101" i="2"/>
  <c r="L101" i="2" s="1"/>
  <c r="K62" i="2"/>
  <c r="L62" i="2" s="1"/>
  <c r="K63" i="2"/>
  <c r="L63" i="2" s="1"/>
  <c r="K58" i="2"/>
  <c r="L58" i="2" s="1"/>
  <c r="K97" i="2"/>
  <c r="L97" i="2" s="1"/>
  <c r="K112" i="2"/>
  <c r="L112" i="2" s="1"/>
  <c r="O111" i="2"/>
  <c r="P111" i="2" s="1"/>
  <c r="O62" i="2"/>
  <c r="P62" i="2" s="1"/>
  <c r="K60" i="2"/>
  <c r="L60" i="2" s="1"/>
  <c r="K99" i="2"/>
  <c r="L99" i="2" s="1"/>
  <c r="O63" i="2"/>
  <c r="P63" i="2" s="1"/>
  <c r="O60" i="2"/>
  <c r="P60" i="2" s="1"/>
  <c r="O112" i="2"/>
  <c r="P112" i="2" s="1"/>
  <c r="O59" i="2"/>
  <c r="P59" i="2" s="1"/>
  <c r="O101" i="2"/>
  <c r="P101" i="2" s="1"/>
  <c r="O97" i="2"/>
  <c r="O58" i="2"/>
  <c r="O94" i="2" l="1"/>
  <c r="O55" i="2"/>
  <c r="P99" i="2"/>
  <c r="K16" i="3"/>
  <c r="L16" i="3" s="1"/>
  <c r="P58" i="2"/>
  <c r="P97" i="2"/>
  <c r="F27" i="2" l="1"/>
  <c r="A8" i="2"/>
  <c r="A9" i="2"/>
  <c r="N27" i="2"/>
  <c r="N28" i="2"/>
  <c r="N29" i="2"/>
  <c r="K29" i="2" s="1"/>
  <c r="L29" i="2" s="1"/>
  <c r="N30" i="2"/>
  <c r="I27" i="2" l="1"/>
  <c r="K28" i="2"/>
  <c r="L28" i="2" s="1"/>
  <c r="K27" i="2"/>
  <c r="K30" i="2"/>
  <c r="L30" i="2" s="1"/>
  <c r="K128" i="2" l="1"/>
  <c r="L27" i="2"/>
  <c r="A117" i="2" l="1"/>
  <c r="K15" i="3" l="1"/>
  <c r="L15" i="3" s="1"/>
  <c r="K14" i="3" l="1"/>
  <c r="L14" i="3" s="1"/>
  <c r="A287" i="2" l="1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F30" i="2"/>
  <c r="F29" i="2"/>
  <c r="F28" i="2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I30" i="2" l="1"/>
  <c r="O30" i="2" s="1"/>
  <c r="P30" i="2" s="1"/>
  <c r="A10" i="2"/>
  <c r="I29" i="2"/>
  <c r="O29" i="2" s="1"/>
  <c r="P29" i="2" s="1"/>
  <c r="O27" i="2"/>
  <c r="I28" i="2"/>
  <c r="O28" i="2" s="1"/>
  <c r="P28" i="2" s="1"/>
  <c r="O24" i="2" l="1"/>
  <c r="P118" i="2"/>
  <c r="K12" i="3"/>
  <c r="A11" i="2"/>
  <c r="P27" i="2"/>
  <c r="A13" i="2" l="1"/>
  <c r="L12" i="3"/>
  <c r="A14" i="2" l="1"/>
  <c r="K130" i="2"/>
  <c r="K131" i="2" s="1"/>
  <c r="K13" i="3"/>
  <c r="A15" i="2" l="1"/>
  <c r="L13" i="3"/>
  <c r="M9" i="3"/>
  <c r="M19" i="3" s="1"/>
  <c r="A16" i="2" l="1"/>
  <c r="M22" i="3"/>
  <c r="M21" i="3"/>
  <c r="M23" i="3"/>
  <c r="M20" i="3"/>
  <c r="P122" i="2"/>
  <c r="P121" i="2"/>
  <c r="P124" i="2"/>
  <c r="P125" i="2"/>
  <c r="A17" i="2" l="1"/>
  <c r="A18" i="2" s="1"/>
  <c r="A19" i="2" s="1"/>
  <c r="A20" i="2" s="1"/>
  <c r="A21" i="2" s="1"/>
  <c r="P127" i="2"/>
  <c r="M24" i="3"/>
  <c r="M7" i="3" s="1"/>
  <c r="A22" i="2" l="1"/>
  <c r="A27" i="2" s="1"/>
  <c r="A28" i="2" s="1"/>
  <c r="A29" i="2" s="1"/>
  <c r="A30" i="2" s="1"/>
  <c r="A31" i="2" s="1"/>
  <c r="A32" i="2" s="1"/>
  <c r="A33" i="2" s="1"/>
  <c r="A34" i="2" s="1"/>
  <c r="A35" i="2" s="1"/>
  <c r="A40" i="2" s="1"/>
  <c r="A42" i="2" l="1"/>
  <c r="A43" i="2" s="1"/>
  <c r="A44" i="2" s="1"/>
  <c r="A46" i="2" s="1"/>
  <c r="A47" i="2" s="1"/>
  <c r="A48" i="2" s="1"/>
  <c r="A49" i="2" s="1"/>
  <c r="A50" i="2" s="1"/>
  <c r="A51" i="2" s="1"/>
  <c r="A53" i="2" l="1"/>
  <c r="A58" i="2" s="1"/>
  <c r="A59" i="2" s="1"/>
  <c r="A60" i="2" s="1"/>
  <c r="A61" i="2" s="1"/>
  <c r="A62" i="2" s="1"/>
  <c r="A63" i="2" s="1"/>
  <c r="A65" i="2" s="1"/>
  <c r="A66" i="2" s="1"/>
  <c r="A68" i="2" s="1"/>
  <c r="A69" i="2" s="1"/>
  <c r="A70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4" i="2" s="1"/>
  <c r="A85" i="2" s="1"/>
  <c r="A86" i="2" s="1"/>
  <c r="A88" i="2" s="1"/>
  <c r="A89" i="2" s="1"/>
  <c r="A90" i="2" s="1"/>
  <c r="A92" i="2" s="1"/>
  <c r="A97" i="2" s="1"/>
  <c r="A98" i="2" s="1"/>
  <c r="A99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6" i="2" s="1"/>
</calcChain>
</file>

<file path=xl/sharedStrings.xml><?xml version="1.0" encoding="utf-8"?>
<sst xmlns="http://schemas.openxmlformats.org/spreadsheetml/2006/main" count="242" uniqueCount="162">
  <si>
    <t>MATERIAL TAKEOFF AND COST ESTIMATE STATEMENT</t>
  </si>
  <si>
    <t>PROJECT NAME:</t>
  </si>
  <si>
    <t>LOCATION:</t>
  </si>
  <si>
    <t>TOTAL AREA(SF)</t>
  </si>
  <si>
    <t>Area May Vary</t>
  </si>
  <si>
    <t>Sr #</t>
  </si>
  <si>
    <t>REFERENCE</t>
  </si>
  <si>
    <t>DESCRIPTION</t>
  </si>
  <si>
    <t>TOTAL COST</t>
  </si>
  <si>
    <t>$COST/SF</t>
  </si>
  <si>
    <t>DIVISION WISE SUMMARY</t>
  </si>
  <si>
    <t>CSI DIVISIONS</t>
  </si>
  <si>
    <t>01-General Conditions</t>
  </si>
  <si>
    <t>02-Demolition Of Existing Items</t>
  </si>
  <si>
    <t>31-Earthwork</t>
  </si>
  <si>
    <t>32-Exterior Improvements</t>
  </si>
  <si>
    <t>SUB TOTAL</t>
  </si>
  <si>
    <t>OVERHEAD</t>
  </si>
  <si>
    <t>PROFIT</t>
  </si>
  <si>
    <t>INSURANCE</t>
  </si>
  <si>
    <t>CONTINGENCY</t>
  </si>
  <si>
    <t>NET TOTAL</t>
  </si>
  <si>
    <t>QUANTITY</t>
  </si>
  <si>
    <t>WASTE</t>
  </si>
  <si>
    <t>TOTAL QTY</t>
  </si>
  <si>
    <t>UNIT</t>
  </si>
  <si>
    <t>COST/UNIT</t>
  </si>
  <si>
    <t>MATERIAL TOTAL</t>
  </si>
  <si>
    <t>01. GENERAL CONDITIONS</t>
  </si>
  <si>
    <t>INDIRECT PROJECT COSTS</t>
  </si>
  <si>
    <t>General Liability Insurance</t>
  </si>
  <si>
    <t>General Conditions (Backoffice Overhead)</t>
  </si>
  <si>
    <t>DIRECT PROJECT COSTS</t>
  </si>
  <si>
    <t>Bonding Fee (If required)</t>
  </si>
  <si>
    <t>Equipment Rental</t>
  </si>
  <si>
    <t>Travel, Tools, Gas</t>
  </si>
  <si>
    <t>Temp. Facilities</t>
  </si>
  <si>
    <t>Temp. Signage and Protection</t>
  </si>
  <si>
    <t>Temp. Fencing</t>
  </si>
  <si>
    <t>Field Superintendent/Foreman (Full Time)</t>
  </si>
  <si>
    <t>02. DEMOLITION OF EXISTING ITEMS</t>
  </si>
  <si>
    <t>SF</t>
  </si>
  <si>
    <t>LF</t>
  </si>
  <si>
    <t>EA</t>
  </si>
  <si>
    <t>LS</t>
  </si>
  <si>
    <t>NOTES FOR CLIENTS</t>
  </si>
  <si>
    <t>SUBTOTAL</t>
  </si>
  <si>
    <t>THIS EXCEL STATEMENT IS EDITABLE AND CAN BE MODIFIED AS NEEDED.</t>
  </si>
  <si>
    <t>GENERAL CONDITIONS</t>
  </si>
  <si>
    <t>CY</t>
  </si>
  <si>
    <t>31. EARTHWORK</t>
  </si>
  <si>
    <t>EXCAVATION</t>
  </si>
  <si>
    <t>BACKFILL</t>
  </si>
  <si>
    <t>32. EXTERIOR IMPROVEMENTS</t>
  </si>
  <si>
    <t>LABOR 
$/UNIT</t>
  </si>
  <si>
    <t>TOTAL MANHOURS</t>
  </si>
  <si>
    <t>EFFICIENCY
(UNIT/HRs)</t>
  </si>
  <si>
    <t>LABOR RATE</t>
  </si>
  <si>
    <t>TOTAL LABOR
COST</t>
  </si>
  <si>
    <t>LABOR + MAT TOTAL COST</t>
  </si>
  <si>
    <t>L+M UNIT COST</t>
  </si>
  <si>
    <t>SEDIMENT &amp; EROSION CONTROL</t>
  </si>
  <si>
    <t>CONCRETE PAVEMENT &amp; ACCESSORIES</t>
  </si>
  <si>
    <t>33. UTILITIES</t>
  </si>
  <si>
    <t>SANITARY SEWER</t>
  </si>
  <si>
    <t>Crew Size</t>
  </si>
  <si>
    <t>Working Days</t>
  </si>
  <si>
    <t>Months</t>
  </si>
  <si>
    <t>33-Utilities</t>
  </si>
  <si>
    <r>
      <rPr>
        <b/>
        <sz val="12"/>
        <rFont val="Abadi"/>
        <family val="2"/>
      </rPr>
      <t>NOTES:</t>
    </r>
    <r>
      <rPr>
        <b/>
        <sz val="12"/>
        <color rgb="FFFF0000"/>
        <rFont val="Abadi"/>
        <family val="2"/>
      </rPr>
      <t xml:space="preserve"> PRICES OF LABOR AND MATERIALS ARE TAKEN FROM ONLINE MARKET RESOURCES AND CAN DIFFER FROM LOCAL VENDOR/SUPPLIER, RESPECTED CLIENTS ARE ADVISED TO DOUBLE CHECK TO MAKE SURE THE BID IS COMPETITIVE.</t>
    </r>
  </si>
  <si>
    <t>Units Legends; LS=Lump sum, LF=Linear Footage, CY=Cubic Yard, SF=Square Footage, EA=Count/Each</t>
  </si>
  <si>
    <t>PROJECT</t>
  </si>
  <si>
    <t>ADDRESS</t>
  </si>
  <si>
    <t>ASPHALT PAVEMENTS</t>
  </si>
  <si>
    <t>PAVEMENTS, WALKWAYS &amp; RAMPS</t>
  </si>
  <si>
    <t>CURBS &amp; GUTTER</t>
  </si>
  <si>
    <t>Total Man-hours</t>
  </si>
  <si>
    <t>STORM SEWER</t>
  </si>
  <si>
    <t>Excavation for Utilities</t>
  </si>
  <si>
    <t>Backfill for Utilities</t>
  </si>
  <si>
    <t>FIRE WATER SYSTEM</t>
  </si>
  <si>
    <t>Geotextile Fabric</t>
  </si>
  <si>
    <t>24" Dia. Compost Filter Sock @ Concrete Wash Out Area
2" X 2" X 35" Wooden Stakes Placed 5' O.C.</t>
  </si>
  <si>
    <t>C400</t>
  </si>
  <si>
    <t>Rock Construction Entrance
6" Thick AASHTO #1 Rock</t>
  </si>
  <si>
    <t>C200</t>
  </si>
  <si>
    <t>Brick Sidewalk</t>
  </si>
  <si>
    <t>3 x 12" x 12" Granite Strip</t>
  </si>
  <si>
    <t>DEMOLITION OF EXISTING ITEMS</t>
  </si>
  <si>
    <t>Remove Existing Detectable Warning Surface</t>
  </si>
  <si>
    <t>Remove Existing Aggregate Pavement</t>
  </si>
  <si>
    <t>Remove Existing Brick Sidewalk</t>
  </si>
  <si>
    <t>Remove Existing 3" x 12" Granite Strip</t>
  </si>
  <si>
    <t>Remove Existing Concrete Curb</t>
  </si>
  <si>
    <t>Remove Existing Granite Curb</t>
  </si>
  <si>
    <t>Remove Existing 6" Fire Protection Waterline</t>
  </si>
  <si>
    <t>Excavation for Building Foundations/Walls</t>
  </si>
  <si>
    <t>Backfill For Building Foundations/Walls</t>
  </si>
  <si>
    <t>Mill And Overlay Asphalt Pavement 
1.5" Wearing Course PG 76-22</t>
  </si>
  <si>
    <t>6" Thick Concrete Sidewalk W/ 6"x6"-W2.9xW2.9 WWF (2159 SF)</t>
  </si>
  <si>
    <t>6" Thick Concrete Sidewalk W/ 6"x6"-W2.9xW2.9 WWF  (4243 SF)</t>
  </si>
  <si>
    <t>5 PSI Compressive Strength Geo Foam Fill (Avg. Thickness = 2'-0")</t>
  </si>
  <si>
    <t>Class 'AAA' 8" x 24" Concrete Curb</t>
  </si>
  <si>
    <t>6" x 1'-10" Granite Curb</t>
  </si>
  <si>
    <t>Class 'AAA' 8" x 1'-5" Depressed Concrete Curb</t>
  </si>
  <si>
    <t xml:space="preserve">1'-7" Thick (Avg. Depth) Raft Footing W/#7 Bars @ 8" O.C @ Top &amp; Bot. </t>
  </si>
  <si>
    <t xml:space="preserve">2'-3" Thick (Avg. Depth) Raft Footing W/#7 Bars @ 16" O.C. Top &amp; Bot., #7 Bars @ 8" O.C. And (2) Rows Of #8 Bars @ 8" O.C. </t>
  </si>
  <si>
    <t>CONCRETE FOOTINGS</t>
  </si>
  <si>
    <t>CONCRETE WALL</t>
  </si>
  <si>
    <t>Termination Bars</t>
  </si>
  <si>
    <t>Detectable Warning Surface</t>
  </si>
  <si>
    <t>Relocate Existing Fuel Tank Access Manhole</t>
  </si>
  <si>
    <t>Cleanout (Frame And Lid By: Neenah Foundary Company, Model: 6014)</t>
  </si>
  <si>
    <t>8" Fire Protection Water Line</t>
  </si>
  <si>
    <t>6" SLCP Pipe</t>
  </si>
  <si>
    <t>15" SLCP Pipe</t>
  </si>
  <si>
    <t>8" SLCP Pipe</t>
  </si>
  <si>
    <t>Trench Drain, K200 Klassikdrain 'Drainlok' Load Class C</t>
  </si>
  <si>
    <t>Reroute Existing SLCP Pipe</t>
  </si>
  <si>
    <t>5' Dia x 10.55' Deep Outlet Structure For 2 Layer Detention Tank</t>
  </si>
  <si>
    <t>Nyloplast 15" Drain Basin W/ ADA Integrated Ductile Iron Frame And Grate</t>
  </si>
  <si>
    <t>Nyloplast 8" Inline Drain W/ Standard Integrated Ductile Iron Frame And Grate</t>
  </si>
  <si>
    <t>2" Dia Perforated Drain</t>
  </si>
  <si>
    <t>2" Thick Drain Tile</t>
  </si>
  <si>
    <t>6 oz Non-Woven Geotextile</t>
  </si>
  <si>
    <t>30 MIL Impermeable Geomembrane</t>
  </si>
  <si>
    <t>Sand Gravel Mixture Or Open Graded Crushed Aggregate Blends</t>
  </si>
  <si>
    <t>8" Thick Concrete Wall W/ #5 Bars @ 8" O.C. Horz. And #5 Bars @ 12" O.C. Vert. (H=2'-4")</t>
  </si>
  <si>
    <t>8" Thick Concrete Footing For Trench Drains</t>
  </si>
  <si>
    <t>Penndot 2A Limestone Backfill</t>
  </si>
  <si>
    <t>AASHTO #57 Limestone Backfill</t>
  </si>
  <si>
    <t>Expansion Joint
1/2" x 3/4" Polyurethane Based Sealant
1/2" x 5-1/4" Premolded Joint Material</t>
  </si>
  <si>
    <t>HEINZ HISTORY CENTER EXPANSION</t>
  </si>
  <si>
    <t>Bituminous Pavement 
PG 76-22 (1-1/2" Wearing Course)
PG 76-22 (2-1/2" Binder Course)
10" Pendot Type 'AA' Concrete Base W/6 x 12-W7 x W4
8" Compacted 2A Aggregate Subbase</t>
  </si>
  <si>
    <t>S100SE, S101SE</t>
  </si>
  <si>
    <t>C050</t>
  </si>
  <si>
    <t>C100</t>
  </si>
  <si>
    <t>C300, C700</t>
  </si>
  <si>
    <t>6" Thick Concrete Pavement W/ 6"x6"-W2.9xW2.9 WWF</t>
  </si>
  <si>
    <t>4" No. 2A Aggregate (4243 SF)</t>
  </si>
  <si>
    <t>6" No. 2A Limestone Aggregate (995 SF)</t>
  </si>
  <si>
    <t>1/4" x 1/2" Pavement Control Joint</t>
  </si>
  <si>
    <t xml:space="preserve">3'-0" High Silt Fence W/ Fabric
2" x 2" Stakes Spaced @ 8'-0" Max. </t>
  </si>
  <si>
    <t>Inlet Protection
Drain Sediment Filter
Manufacturer: PIG
Size: 43.5"W x 31.5"L x 2.25"H
Color: Blue</t>
  </si>
  <si>
    <t>6" SDR-35 PVC WYE Sanitary Sewer Pipe</t>
  </si>
  <si>
    <t>Saw Cut And Remove Existing Concrete Pavement</t>
  </si>
  <si>
    <t>Saw Cut And Remove Existing Bituminous Pavement W/ Subbase</t>
  </si>
  <si>
    <t>Permits</t>
  </si>
  <si>
    <t>Mobilization</t>
  </si>
  <si>
    <t>Final Cleaning</t>
  </si>
  <si>
    <t>Bike Racks</t>
  </si>
  <si>
    <t>BRICK PAVEMENTS &amp; RACKS</t>
  </si>
  <si>
    <t>5 PSI Compressive Strength Geo Foam Fill (Avg. Thickness = 3'-3")</t>
  </si>
  <si>
    <t>1212 SMALLMAN ST., PITTSBURGH, PA 15222</t>
  </si>
  <si>
    <t>Flex storm PC Inlet Filter For Nyloplast Units</t>
  </si>
  <si>
    <t>UNDERCUT</t>
  </si>
  <si>
    <t>Undercut Existing Subgrade To A Depth Of 2 Feet</t>
  </si>
  <si>
    <t>NET EXPORT (Haul Off)</t>
  </si>
  <si>
    <t>2 Layer Stormbrixx 900 SD Detention System (988 SF) (Depth = 6'-0")</t>
  </si>
  <si>
    <t>Excavation for Underground Detention Systems</t>
  </si>
  <si>
    <t>Granular Fill</t>
  </si>
  <si>
    <t>SALES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</si>
</sst>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_(&quot;$&quot;* #,##0.0_);_(&quot;$&quot;* \(#,##0.0\);_(&quot;$&quot;* &quot;-&quot;??_);_(@_)"/>
    <numFmt numFmtId="167" formatCode="0.0_ "/>
    <numFmt numFmtId="168" formatCode="&quot;$&quot;#,##0"/>
    <numFmt numFmtId="169" formatCode="_(&quot;$&quot;* #,##0_);_(&quot;$&quot;* \(#,##0\);_(&quot;$&quot;* &quot;-&quot;??_);_(@_)"/>
    <numFmt numFmtId="170" formatCode="_(&quot;$&quot;* #,##0_);_(&quot;$&quot;* \(#,##0\);_(&quot;$&quot;* &quot;-&quot;?_);_(@_)"/>
    <numFmt numFmtId="171" formatCode="_([$$-409]* #,##0.00_);_([$$-409]* \(#,##0.00\);_([$$-409]* &quot;-&quot;??_);_(@_)"/>
    <numFmt numFmtId="172" formatCode="_([$$-409]* #,##0_);_([$$-409]* \(#,##0\);_([$$-409]* &quot;-&quot;??_);_(@_)"/>
    <numFmt numFmtId="173" formatCode="_(&quot;$&quot;* #,##0.00_);_(&quot;$&quot;* \(#,##0.00\);_(&quot;$&quot;* &quot;-&quot;?_);_(@_)"/>
    <numFmt numFmtId="174" formatCode="_(&quot;$&quot;* #,##0.0_);_(&quot;$&quot;* \(#,##0.0\);_(&quot;$&quot;* &quot;-&quot;?_);_(@_)"/>
    <numFmt numFmtId="175" formatCode="_(* #,##0_);_(* \(#,##0\);_(* &quot;-&quot;??_);_(@_)"/>
    <numFmt numFmtId="176" formatCode="0.0%"/>
  </numFmts>
  <fonts count="3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0"/>
      <name val="Abadi"/>
      <family val="2"/>
    </font>
    <font>
      <b/>
      <sz val="12"/>
      <color theme="0"/>
      <name val="Abadi"/>
      <family val="2"/>
    </font>
    <font>
      <sz val="12"/>
      <name val="Abadi"/>
      <family val="2"/>
    </font>
    <font>
      <b/>
      <sz val="11"/>
      <color theme="1"/>
      <name val="Abadi"/>
      <family val="2"/>
    </font>
    <font>
      <sz val="11"/>
      <color theme="1"/>
      <name val="Abadi"/>
      <family val="2"/>
    </font>
    <font>
      <b/>
      <sz val="14"/>
      <color rgb="FFFF0000"/>
      <name val="Abadi"/>
      <family val="2"/>
    </font>
    <font>
      <b/>
      <sz val="14"/>
      <color theme="1"/>
      <name val="Abadi"/>
      <family val="2"/>
    </font>
    <font>
      <b/>
      <sz val="12"/>
      <name val="Abadi"/>
      <family val="2"/>
    </font>
    <font>
      <b/>
      <sz val="12"/>
      <color theme="1"/>
      <name val="Abadi"/>
      <family val="2"/>
    </font>
    <font>
      <sz val="12"/>
      <color theme="1"/>
      <name val="Abadi"/>
      <family val="2"/>
    </font>
    <font>
      <sz val="11"/>
      <name val="Abadi"/>
      <family val="2"/>
    </font>
    <font>
      <b/>
      <sz val="12"/>
      <color rgb="FFFF0000"/>
      <name val="Abadi"/>
      <family val="2"/>
    </font>
    <font>
      <b/>
      <sz val="11"/>
      <color rgb="FFFF0000"/>
      <name val="Abadi"/>
      <family val="2"/>
    </font>
    <font>
      <sz val="18"/>
      <name val="Abadi"/>
      <family val="2"/>
    </font>
    <font>
      <b/>
      <sz val="14"/>
      <name val="Abadi"/>
      <family val="2"/>
    </font>
    <font>
      <sz val="12"/>
      <color theme="0"/>
      <name val="Abadi"/>
      <family val="2"/>
    </font>
    <font>
      <b/>
      <sz val="11"/>
      <color theme="0"/>
      <name val="Abadi"/>
      <family val="2"/>
    </font>
    <font>
      <sz val="11"/>
      <color theme="1"/>
      <name val="Abadi"/>
      <family val="2"/>
    </font>
    <font>
      <b/>
      <sz val="14"/>
      <color rgb="FF002060"/>
      <name val="Abadi"/>
      <family val="2"/>
    </font>
    <font>
      <b/>
      <sz val="12"/>
      <color rgb="FFFF0000"/>
      <name val="Abadi"/>
      <family val="2"/>
    </font>
    <font>
      <b/>
      <sz val="12"/>
      <color rgb="FF002060"/>
      <name val="Abadi"/>
      <family val="2"/>
    </font>
    <font>
      <b/>
      <sz val="16"/>
      <color theme="0"/>
      <name val="Abadi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  <fill>
      <gradientFill degree="90">
        <stop position="0">
          <color theme="5" tint="-0.25098422193060094"/>
        </stop>
        <stop position="1">
          <color theme="0" tint="-0.49797051911984619"/>
        </stop>
      </gradientFill>
    </fill>
    <fill>
      <gradientFill degree="90">
        <stop position="0">
          <color theme="5" tint="-0.25098422193060094"/>
        </stop>
        <stop position="1">
          <color theme="0" tint="-0.49794000061037019"/>
        </stop>
      </gradientFill>
    </fill>
    <fill>
      <gradientFill degree="270">
        <stop position="0">
          <color rgb="FFAAD2DA"/>
        </stop>
        <stop position="1">
          <color rgb="FF4A909A"/>
        </stop>
      </gradientFill>
    </fill>
    <fill>
      <gradientFill>
        <stop position="0">
          <color theme="5" tint="0.79995117038483843"/>
        </stop>
        <stop position="1">
          <color theme="5" tint="-0.25098422193060094"/>
        </stop>
      </gradientFill>
    </fill>
    <fill>
      <gradientFill>
        <stop position="0">
          <color theme="5" tint="0.79992065187536243"/>
        </stop>
        <stop position="1">
          <color theme="5" tint="-0.25098422193060094"/>
        </stop>
      </gradientFill>
    </fill>
    <fill>
      <gradientFill degree="90">
        <stop position="0">
          <color theme="5"/>
        </stop>
        <stop position="1">
          <color theme="2" tint="-9.8025452436902985E-2"/>
        </stop>
      </gradient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8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22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medium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44" fontId="6" fillId="0" borderId="0" applyFont="0" applyFill="0" applyBorder="0" applyAlignment="0" applyProtection="0"/>
    <xf numFmtId="0" fontId="6" fillId="4" borderId="37" applyNumberFormat="0" applyFont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6" fillId="0" borderId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6" fillId="4" borderId="37" applyNumberFormat="0" applyFont="0" applyAlignment="0" applyProtection="0"/>
    <xf numFmtId="0" fontId="9" fillId="5" borderId="4" applyAlignment="0">
      <alignment horizontal="center" vertical="center"/>
    </xf>
    <xf numFmtId="0" fontId="10" fillId="6" borderId="4" applyAlignment="0">
      <alignment horizontal="center" vertical="center"/>
    </xf>
    <xf numFmtId="164" fontId="6" fillId="7" borderId="4">
      <alignment horizontal="right" vertical="center"/>
    </xf>
    <xf numFmtId="164" fontId="6" fillId="7" borderId="4">
      <alignment horizontal="right" vertical="center"/>
    </xf>
    <xf numFmtId="0" fontId="11" fillId="8" borderId="38" applyBorder="0" applyAlignment="0">
      <alignment horizontal="left" vertical="center" wrapText="1"/>
    </xf>
    <xf numFmtId="0" fontId="12" fillId="9" borderId="38" applyBorder="0" applyAlignment="0">
      <alignment horizontal="left" vertical="center" wrapText="1"/>
    </xf>
    <xf numFmtId="164" fontId="13" fillId="10" borderId="39" applyBorder="0">
      <alignment horizontal="center" vertical="center"/>
    </xf>
    <xf numFmtId="164" fontId="14" fillId="10" borderId="39" applyBorder="0">
      <alignment horizontal="center" vertical="center"/>
    </xf>
    <xf numFmtId="0" fontId="2" fillId="4" borderId="37" applyNumberFormat="0" applyFont="0" applyAlignment="0" applyProtection="0"/>
    <xf numFmtId="43" fontId="6" fillId="0" borderId="0" applyFont="0" applyFill="0" applyBorder="0" applyAlignment="0" applyProtection="0"/>
  </cellStyleXfs>
  <cellXfs count="320">
    <xf numFmtId="0" fontId="0" fillId="0" borderId="0" xfId="0"/>
    <xf numFmtId="0" fontId="6" fillId="2" borderId="0" xfId="11" applyFill="1"/>
    <xf numFmtId="0" fontId="4" fillId="2" borderId="0" xfId="9" applyFont="1" applyFill="1" applyAlignment="1">
      <alignment vertical="center"/>
    </xf>
    <xf numFmtId="0" fontId="6" fillId="0" borderId="0" xfId="11"/>
    <xf numFmtId="0" fontId="3" fillId="0" borderId="0" xfId="11" applyFont="1"/>
    <xf numFmtId="0" fontId="6" fillId="0" borderId="0" xfId="11" applyAlignment="1">
      <alignment wrapText="1"/>
    </xf>
    <xf numFmtId="165" fontId="6" fillId="0" borderId="0" xfId="11" applyNumberFormat="1"/>
    <xf numFmtId="2" fontId="6" fillId="0" borderId="0" xfId="11" applyNumberFormat="1"/>
    <xf numFmtId="166" fontId="6" fillId="0" borderId="0" xfId="11" applyNumberFormat="1"/>
    <xf numFmtId="44" fontId="6" fillId="0" borderId="0" xfId="11" applyNumberFormat="1"/>
    <xf numFmtId="0" fontId="3" fillId="0" borderId="0" xfId="11" applyFont="1" applyAlignment="1">
      <alignment horizontal="center" vertical="center"/>
    </xf>
    <xf numFmtId="0" fontId="5" fillId="0" borderId="0" xfId="11" applyFont="1" applyAlignment="1">
      <alignment horizontal="justify" vertical="center" wrapText="1"/>
    </xf>
    <xf numFmtId="165" fontId="5" fillId="0" borderId="0" xfId="11" applyNumberFormat="1" applyFont="1" applyAlignment="1">
      <alignment horizontal="right" vertical="center"/>
    </xf>
    <xf numFmtId="2" fontId="5" fillId="0" borderId="0" xfId="11" applyNumberFormat="1" applyFont="1" applyAlignment="1">
      <alignment horizontal="right" vertical="center"/>
    </xf>
    <xf numFmtId="0" fontId="5" fillId="0" borderId="0" xfId="11" applyFont="1" applyAlignment="1">
      <alignment horizontal="right" vertical="center"/>
    </xf>
    <xf numFmtId="166" fontId="5" fillId="0" borderId="0" xfId="11" applyNumberFormat="1" applyFont="1" applyAlignment="1">
      <alignment horizontal="right" vertical="center"/>
    </xf>
    <xf numFmtId="44" fontId="5" fillId="0" borderId="0" xfId="11" applyNumberFormat="1" applyFont="1" applyAlignment="1">
      <alignment horizontal="right" vertical="center"/>
    </xf>
    <xf numFmtId="0" fontId="4" fillId="0" borderId="0" xfId="9" applyFont="1" applyAlignment="1">
      <alignment vertical="center"/>
    </xf>
    <xf numFmtId="164" fontId="6" fillId="0" borderId="0" xfId="11" applyNumberFormat="1" applyAlignment="1">
      <alignment horizontal="right" vertical="center"/>
    </xf>
    <xf numFmtId="0" fontId="16" fillId="3" borderId="4" xfId="0" applyFont="1" applyFill="1" applyBorder="1" applyAlignment="1">
      <alignment horizontal="left" vertical="center" wrapText="1"/>
    </xf>
    <xf numFmtId="1" fontId="17" fillId="0" borderId="5" xfId="2" applyNumberFormat="1" applyFont="1" applyFill="1" applyBorder="1" applyAlignment="1">
      <alignment horizontal="center" vertical="top"/>
    </xf>
    <xf numFmtId="0" fontId="17" fillId="0" borderId="7" xfId="2" applyNumberFormat="1" applyFont="1" applyFill="1" applyBorder="1" applyAlignment="1">
      <alignment horizontal="left" vertical="center" wrapText="1"/>
    </xf>
    <xf numFmtId="167" fontId="17" fillId="0" borderId="7" xfId="2" applyNumberFormat="1" applyFont="1" applyFill="1" applyBorder="1" applyAlignment="1">
      <alignment horizontal="right" vertical="center"/>
    </xf>
    <xf numFmtId="9" fontId="17" fillId="0" borderId="7" xfId="2" applyNumberFormat="1" applyFont="1" applyFill="1" applyBorder="1" applyAlignment="1">
      <alignment horizontal="right" vertical="center"/>
    </xf>
    <xf numFmtId="165" fontId="17" fillId="0" borderId="7" xfId="2" applyNumberFormat="1" applyFont="1" applyFill="1" applyBorder="1" applyAlignment="1">
      <alignment horizontal="right" vertical="center"/>
    </xf>
    <xf numFmtId="0" fontId="17" fillId="0" borderId="7" xfId="2" applyNumberFormat="1" applyFont="1" applyFill="1" applyBorder="1" applyAlignment="1">
      <alignment horizontal="right" vertical="center"/>
    </xf>
    <xf numFmtId="169" fontId="17" fillId="0" borderId="7" xfId="2" applyNumberFormat="1" applyFont="1" applyFill="1" applyBorder="1" applyAlignment="1">
      <alignment horizontal="right" vertical="center"/>
    </xf>
    <xf numFmtId="0" fontId="18" fillId="0" borderId="9" xfId="0" applyFont="1" applyBorder="1" applyAlignment="1">
      <alignment horizontal="center" vertical="center"/>
    </xf>
    <xf numFmtId="0" fontId="17" fillId="0" borderId="0" xfId="8" applyFont="1" applyAlignment="1">
      <alignment vertical="center"/>
    </xf>
    <xf numFmtId="0" fontId="17" fillId="2" borderId="0" xfId="8" applyFont="1" applyFill="1" applyAlignment="1">
      <alignment vertical="center"/>
    </xf>
    <xf numFmtId="0" fontId="19" fillId="0" borderId="0" xfId="0" applyFont="1"/>
    <xf numFmtId="0" fontId="19" fillId="2" borderId="0" xfId="0" applyFont="1" applyFill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2" fillId="0" borderId="6" xfId="2" applyNumberFormat="1" applyFont="1" applyFill="1" applyBorder="1" applyAlignment="1">
      <alignment horizontal="center" vertical="center" wrapText="1"/>
    </xf>
    <xf numFmtId="165" fontId="17" fillId="0" borderId="7" xfId="12" applyNumberFormat="1" applyFont="1" applyFill="1" applyBorder="1" applyAlignment="1">
      <alignment horizontal="right" vertical="center"/>
    </xf>
    <xf numFmtId="9" fontId="17" fillId="0" borderId="7" xfId="12" applyNumberFormat="1" applyFont="1" applyFill="1" applyBorder="1" applyAlignment="1">
      <alignment horizontal="right" vertical="center"/>
    </xf>
    <xf numFmtId="0" fontId="17" fillId="0" borderId="7" xfId="2" applyFont="1" applyFill="1" applyBorder="1" applyAlignment="1">
      <alignment horizontal="left" vertical="center" wrapText="1"/>
    </xf>
    <xf numFmtId="166" fontId="18" fillId="0" borderId="20" xfId="0" applyNumberFormat="1" applyFont="1" applyBorder="1" applyAlignment="1">
      <alignment horizontal="center" vertical="center"/>
    </xf>
    <xf numFmtId="171" fontId="23" fillId="0" borderId="0" xfId="0" applyNumberFormat="1" applyFont="1" applyAlignment="1">
      <alignment vertical="top"/>
    </xf>
    <xf numFmtId="171" fontId="23" fillId="0" borderId="21" xfId="0" applyNumberFormat="1" applyFont="1" applyBorder="1" applyAlignment="1">
      <alignment vertical="top"/>
    </xf>
    <xf numFmtId="0" fontId="24" fillId="0" borderId="0" xfId="8" applyFont="1" applyAlignment="1">
      <alignment vertical="center"/>
    </xf>
    <xf numFmtId="0" fontId="19" fillId="0" borderId="3" xfId="0" applyFont="1" applyBorder="1"/>
    <xf numFmtId="166" fontId="24" fillId="0" borderId="20" xfId="0" applyNumberFormat="1" applyFont="1" applyBorder="1" applyAlignment="1">
      <alignment vertical="top"/>
    </xf>
    <xf numFmtId="0" fontId="18" fillId="0" borderId="0" xfId="0" applyFont="1"/>
    <xf numFmtId="0" fontId="25" fillId="0" borderId="0" xfId="0" applyFont="1" applyAlignment="1">
      <alignment horizontal="justify" vertical="center" wrapText="1"/>
    </xf>
    <xf numFmtId="0" fontId="15" fillId="3" borderId="17" xfId="0" applyFont="1" applyFill="1" applyBorder="1" applyAlignment="1">
      <alignment vertical="top"/>
    </xf>
    <xf numFmtId="172" fontId="16" fillId="3" borderId="26" xfId="0" applyNumberFormat="1" applyFont="1" applyFill="1" applyBorder="1" applyAlignment="1">
      <alignment vertical="top"/>
    </xf>
    <xf numFmtId="165" fontId="25" fillId="0" borderId="0" xfId="0" applyNumberFormat="1" applyFont="1" applyAlignment="1">
      <alignment horizontal="right" vertical="center"/>
    </xf>
    <xf numFmtId="9" fontId="19" fillId="0" borderId="0" xfId="0" applyNumberFormat="1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166" fontId="25" fillId="0" borderId="0" xfId="0" applyNumberFormat="1" applyFont="1" applyAlignment="1">
      <alignment horizontal="right" vertical="center"/>
    </xf>
    <xf numFmtId="44" fontId="25" fillId="0" borderId="0" xfId="0" applyNumberFormat="1" applyFont="1" applyAlignment="1">
      <alignment horizontal="right" vertical="center"/>
    </xf>
    <xf numFmtId="164" fontId="19" fillId="0" borderId="0" xfId="0" applyNumberFormat="1" applyFont="1" applyAlignment="1">
      <alignment horizontal="right" vertical="center"/>
    </xf>
    <xf numFmtId="0" fontId="19" fillId="0" borderId="0" xfId="11" applyFont="1"/>
    <xf numFmtId="0" fontId="19" fillId="2" borderId="0" xfId="11" applyFont="1" applyFill="1"/>
    <xf numFmtId="0" fontId="20" fillId="0" borderId="0" xfId="11" applyFont="1" applyAlignment="1">
      <alignment horizontal="left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18" fillId="0" borderId="0" xfId="11" applyFont="1" applyAlignment="1">
      <alignment horizontal="center" vertical="center"/>
    </xf>
    <xf numFmtId="0" fontId="18" fillId="0" borderId="0" xfId="11" applyFont="1" applyAlignment="1">
      <alignment horizontal="center" vertical="center" wrapText="1"/>
    </xf>
    <xf numFmtId="0" fontId="18" fillId="0" borderId="9" xfId="11" applyFont="1" applyBorder="1" applyAlignment="1">
      <alignment horizontal="center" vertical="center"/>
    </xf>
    <xf numFmtId="0" fontId="18" fillId="2" borderId="0" xfId="11" applyFont="1" applyFill="1" applyAlignment="1">
      <alignment horizontal="center" vertical="center"/>
    </xf>
    <xf numFmtId="0" fontId="18" fillId="0" borderId="3" xfId="11" applyFont="1" applyBorder="1" applyAlignment="1">
      <alignment horizontal="center" vertical="center"/>
    </xf>
    <xf numFmtId="165" fontId="16" fillId="3" borderId="4" xfId="11" applyNumberFormat="1" applyFont="1" applyFill="1" applyBorder="1" applyAlignment="1">
      <alignment horizontal="center" vertical="center"/>
    </xf>
    <xf numFmtId="0" fontId="16" fillId="3" borderId="4" xfId="11" applyFont="1" applyFill="1" applyBorder="1" applyAlignment="1">
      <alignment horizontal="center" vertical="center"/>
    </xf>
    <xf numFmtId="2" fontId="16" fillId="3" borderId="4" xfId="11" applyNumberFormat="1" applyFont="1" applyFill="1" applyBorder="1" applyAlignment="1">
      <alignment horizontal="center" vertical="center"/>
    </xf>
    <xf numFmtId="166" fontId="16" fillId="3" borderId="4" xfId="11" applyNumberFormat="1" applyFont="1" applyFill="1" applyBorder="1" applyAlignment="1">
      <alignment horizontal="center" vertical="center"/>
    </xf>
    <xf numFmtId="166" fontId="16" fillId="3" borderId="4" xfId="11" applyNumberFormat="1" applyFont="1" applyFill="1" applyBorder="1" applyAlignment="1">
      <alignment horizontal="center" vertical="center" wrapText="1"/>
    </xf>
    <xf numFmtId="0" fontId="16" fillId="3" borderId="4" xfId="11" applyFont="1" applyFill="1" applyBorder="1" applyAlignment="1">
      <alignment horizontal="center" vertical="center" wrapText="1"/>
    </xf>
    <xf numFmtId="0" fontId="16" fillId="3" borderId="1" xfId="11" applyFont="1" applyFill="1" applyBorder="1" applyAlignment="1">
      <alignment horizontal="center" vertical="center"/>
    </xf>
    <xf numFmtId="0" fontId="17" fillId="0" borderId="0" xfId="9" applyFont="1" applyAlignment="1">
      <alignment vertical="center"/>
    </xf>
    <xf numFmtId="165" fontId="18" fillId="0" borderId="0" xfId="11" applyNumberFormat="1" applyFont="1" applyAlignment="1">
      <alignment horizontal="right" vertical="center"/>
    </xf>
    <xf numFmtId="2" fontId="18" fillId="0" borderId="0" xfId="11" applyNumberFormat="1" applyFont="1" applyAlignment="1">
      <alignment horizontal="right" vertical="center"/>
    </xf>
    <xf numFmtId="0" fontId="18" fillId="0" borderId="0" xfId="11" applyFont="1" applyAlignment="1">
      <alignment horizontal="right" vertical="center"/>
    </xf>
    <xf numFmtId="166" fontId="18" fillId="0" borderId="0" xfId="11" applyNumberFormat="1" applyFont="1" applyAlignment="1">
      <alignment horizontal="right" vertical="center"/>
    </xf>
    <xf numFmtId="44" fontId="18" fillId="0" borderId="0" xfId="11" applyNumberFormat="1" applyFont="1" applyAlignment="1">
      <alignment horizontal="right" vertical="center"/>
    </xf>
    <xf numFmtId="0" fontId="17" fillId="2" borderId="0" xfId="9" applyFont="1" applyFill="1" applyAlignment="1">
      <alignment vertical="center"/>
    </xf>
    <xf numFmtId="168" fontId="16" fillId="3" borderId="10" xfId="11" applyNumberFormat="1" applyFont="1" applyFill="1" applyBorder="1" applyAlignment="1">
      <alignment horizontal="center" vertical="center"/>
    </xf>
    <xf numFmtId="1" fontId="17" fillId="0" borderId="5" xfId="17" applyNumberFormat="1" applyFont="1" applyFill="1" applyBorder="1" applyAlignment="1">
      <alignment horizontal="center" vertical="top"/>
    </xf>
    <xf numFmtId="0" fontId="17" fillId="0" borderId="6" xfId="17" applyNumberFormat="1" applyFont="1" applyFill="1" applyBorder="1" applyAlignment="1">
      <alignment horizontal="center" vertical="center" wrapText="1"/>
    </xf>
    <xf numFmtId="165" fontId="17" fillId="0" borderId="7" xfId="15" applyNumberFormat="1" applyFont="1" applyFill="1" applyBorder="1" applyAlignment="1">
      <alignment horizontal="right" vertical="center"/>
    </xf>
    <xf numFmtId="0" fontId="17" fillId="0" borderId="7" xfId="15" applyNumberFormat="1" applyFont="1" applyFill="1" applyBorder="1" applyAlignment="1">
      <alignment horizontal="right" vertical="center"/>
    </xf>
    <xf numFmtId="44" fontId="17" fillId="0" borderId="7" xfId="17" applyNumberFormat="1" applyFont="1" applyFill="1" applyBorder="1" applyAlignment="1">
      <alignment horizontal="right" vertical="center"/>
    </xf>
    <xf numFmtId="169" fontId="17" fillId="0" borderId="7" xfId="17" applyNumberFormat="1" applyFont="1" applyFill="1" applyBorder="1" applyAlignment="1">
      <alignment horizontal="right" vertical="center"/>
    </xf>
    <xf numFmtId="44" fontId="17" fillId="0" borderId="7" xfId="5" applyFont="1" applyFill="1" applyBorder="1" applyAlignment="1">
      <alignment horizontal="right" vertical="center"/>
    </xf>
    <xf numFmtId="170" fontId="17" fillId="0" borderId="7" xfId="17" applyNumberFormat="1" applyFont="1" applyFill="1" applyBorder="1" applyAlignment="1" applyProtection="1">
      <alignment horizontal="right" vertical="center"/>
    </xf>
    <xf numFmtId="170" fontId="17" fillId="0" borderId="11" xfId="17" applyNumberFormat="1" applyFont="1" applyFill="1" applyBorder="1" applyAlignment="1" applyProtection="1">
      <alignment horizontal="right" vertical="center"/>
    </xf>
    <xf numFmtId="170" fontId="17" fillId="0" borderId="6" xfId="17" applyNumberFormat="1" applyFont="1" applyFill="1" applyBorder="1" applyAlignment="1" applyProtection="1">
      <alignment horizontal="left" vertical="top"/>
    </xf>
    <xf numFmtId="0" fontId="28" fillId="0" borderId="7" xfId="17" applyFont="1" applyFill="1" applyBorder="1" applyAlignment="1">
      <alignment horizontal="left" vertical="center" wrapText="1"/>
    </xf>
    <xf numFmtId="165" fontId="17" fillId="0" borderId="7" xfId="17" applyNumberFormat="1" applyFont="1" applyFill="1" applyBorder="1" applyAlignment="1">
      <alignment horizontal="right" vertical="center"/>
    </xf>
    <xf numFmtId="0" fontId="17" fillId="0" borderId="7" xfId="17" applyNumberFormat="1" applyFont="1" applyFill="1" applyBorder="1" applyAlignment="1">
      <alignment horizontal="right" vertical="center"/>
    </xf>
    <xf numFmtId="170" fontId="29" fillId="0" borderId="11" xfId="17" applyNumberFormat="1" applyFont="1" applyFill="1" applyBorder="1" applyAlignment="1" applyProtection="1">
      <alignment horizontal="right" vertical="center"/>
    </xf>
    <xf numFmtId="173" fontId="29" fillId="0" borderId="6" xfId="17" applyNumberFormat="1" applyFont="1" applyFill="1" applyBorder="1" applyAlignment="1" applyProtection="1">
      <alignment horizontal="left" vertical="top"/>
    </xf>
    <xf numFmtId="166" fontId="17" fillId="0" borderId="7" xfId="5" applyNumberFormat="1" applyFont="1" applyFill="1" applyBorder="1" applyAlignment="1">
      <alignment horizontal="right" vertical="center"/>
    </xf>
    <xf numFmtId="169" fontId="17" fillId="0" borderId="7" xfId="5" applyNumberFormat="1" applyFont="1" applyFill="1" applyBorder="1" applyAlignment="1">
      <alignment horizontal="right" vertical="center"/>
    </xf>
    <xf numFmtId="0" fontId="17" fillId="0" borderId="31" xfId="17" applyNumberFormat="1" applyFont="1" applyFill="1" applyBorder="1" applyAlignment="1">
      <alignment horizontal="center" vertical="center" wrapText="1"/>
    </xf>
    <xf numFmtId="1" fontId="17" fillId="0" borderId="12" xfId="17" applyNumberFormat="1" applyFont="1" applyFill="1" applyBorder="1" applyAlignment="1">
      <alignment horizontal="center" vertical="top"/>
    </xf>
    <xf numFmtId="0" fontId="17" fillId="0" borderId="13" xfId="17" applyNumberFormat="1" applyFont="1" applyFill="1" applyBorder="1" applyAlignment="1">
      <alignment horizontal="center" vertical="center" wrapText="1"/>
    </xf>
    <xf numFmtId="0" fontId="17" fillId="0" borderId="14" xfId="17" applyFont="1" applyFill="1" applyBorder="1" applyAlignment="1">
      <alignment horizontal="left" vertical="center" wrapText="1"/>
    </xf>
    <xf numFmtId="165" fontId="17" fillId="0" borderId="14" xfId="17" applyNumberFormat="1" applyFont="1" applyFill="1" applyBorder="1" applyAlignment="1">
      <alignment horizontal="right" vertical="center"/>
    </xf>
    <xf numFmtId="0" fontId="17" fillId="0" borderId="14" xfId="17" applyNumberFormat="1" applyFont="1" applyFill="1" applyBorder="1" applyAlignment="1">
      <alignment horizontal="right" vertical="center"/>
    </xf>
    <xf numFmtId="44" fontId="17" fillId="0" borderId="14" xfId="17" applyNumberFormat="1" applyFont="1" applyFill="1" applyBorder="1" applyAlignment="1">
      <alignment horizontal="right" vertical="center"/>
    </xf>
    <xf numFmtId="169" fontId="17" fillId="0" borderId="14" xfId="17" applyNumberFormat="1" applyFont="1" applyFill="1" applyBorder="1" applyAlignment="1">
      <alignment horizontal="right" vertical="center"/>
    </xf>
    <xf numFmtId="44" fontId="17" fillId="0" borderId="14" xfId="5" applyFont="1" applyFill="1" applyBorder="1" applyAlignment="1">
      <alignment horizontal="right" vertical="center"/>
    </xf>
    <xf numFmtId="170" fontId="17" fillId="0" borderId="14" xfId="17" applyNumberFormat="1" applyFont="1" applyFill="1" applyBorder="1" applyAlignment="1" applyProtection="1">
      <alignment horizontal="right" vertical="center"/>
    </xf>
    <xf numFmtId="170" fontId="17" fillId="0" borderId="34" xfId="17" applyNumberFormat="1" applyFont="1" applyFill="1" applyBorder="1" applyAlignment="1" applyProtection="1">
      <alignment horizontal="right" vertical="center"/>
    </xf>
    <xf numFmtId="170" fontId="17" fillId="0" borderId="13" xfId="17" applyNumberFormat="1" applyFont="1" applyFill="1" applyBorder="1" applyAlignment="1" applyProtection="1">
      <alignment horizontal="left" vertical="top"/>
    </xf>
    <xf numFmtId="0" fontId="18" fillId="0" borderId="35" xfId="11" applyFont="1" applyBorder="1" applyAlignment="1">
      <alignment horizontal="center" vertical="center"/>
    </xf>
    <xf numFmtId="0" fontId="17" fillId="0" borderId="40" xfId="2" applyFont="1" applyFill="1" applyBorder="1" applyAlignment="1">
      <alignment horizontal="left" vertical="center" wrapText="1"/>
    </xf>
    <xf numFmtId="165" fontId="17" fillId="0" borderId="40" xfId="2" applyNumberFormat="1" applyFont="1" applyFill="1" applyBorder="1" applyAlignment="1">
      <alignment horizontal="right" vertical="center"/>
    </xf>
    <xf numFmtId="9" fontId="17" fillId="0" borderId="40" xfId="2" applyNumberFormat="1" applyFont="1" applyFill="1" applyBorder="1" applyAlignment="1">
      <alignment horizontal="right" vertical="center"/>
    </xf>
    <xf numFmtId="169" fontId="17" fillId="0" borderId="40" xfId="2" applyNumberFormat="1" applyFont="1" applyFill="1" applyBorder="1" applyAlignment="1">
      <alignment horizontal="right" vertical="center"/>
    </xf>
    <xf numFmtId="166" fontId="18" fillId="0" borderId="0" xfId="11" applyNumberFormat="1" applyFont="1" applyAlignment="1">
      <alignment horizontal="center" vertical="center"/>
    </xf>
    <xf numFmtId="0" fontId="16" fillId="3" borderId="32" xfId="11" applyFont="1" applyFill="1" applyBorder="1" applyAlignment="1">
      <alignment horizontal="left" vertical="top"/>
    </xf>
    <xf numFmtId="0" fontId="16" fillId="3" borderId="33" xfId="11" applyFont="1" applyFill="1" applyBorder="1" applyAlignment="1">
      <alignment vertical="top"/>
    </xf>
    <xf numFmtId="0" fontId="30" fillId="3" borderId="33" xfId="11" applyFont="1" applyFill="1" applyBorder="1" applyAlignment="1">
      <alignment vertical="top"/>
    </xf>
    <xf numFmtId="9" fontId="30" fillId="3" borderId="33" xfId="11" applyNumberFormat="1" applyFont="1" applyFill="1" applyBorder="1" applyAlignment="1">
      <alignment vertical="top"/>
    </xf>
    <xf numFmtId="169" fontId="16" fillId="3" borderId="36" xfId="5" applyNumberFormat="1" applyFont="1" applyFill="1" applyBorder="1" applyAlignment="1">
      <alignment vertical="top"/>
    </xf>
    <xf numFmtId="164" fontId="17" fillId="0" borderId="0" xfId="9" applyNumberFormat="1" applyFont="1" applyAlignment="1">
      <alignment vertical="center"/>
    </xf>
    <xf numFmtId="9" fontId="30" fillId="3" borderId="33" xfId="0" applyNumberFormat="1" applyFont="1" applyFill="1" applyBorder="1" applyAlignment="1">
      <alignment vertical="top"/>
    </xf>
    <xf numFmtId="9" fontId="16" fillId="3" borderId="33" xfId="11" applyNumberFormat="1" applyFont="1" applyFill="1" applyBorder="1" applyAlignment="1">
      <alignment horizontal="center" vertical="top"/>
    </xf>
    <xf numFmtId="44" fontId="17" fillId="0" borderId="0" xfId="9" applyNumberFormat="1" applyFont="1" applyAlignment="1">
      <alignment vertical="center"/>
    </xf>
    <xf numFmtId="169" fontId="17" fillId="0" borderId="42" xfId="2" applyNumberFormat="1" applyFont="1" applyFill="1" applyBorder="1" applyAlignment="1">
      <alignment horizontal="right" vertical="center"/>
    </xf>
    <xf numFmtId="169" fontId="17" fillId="0" borderId="43" xfId="2" applyNumberFormat="1" applyFont="1" applyFill="1" applyBorder="1" applyAlignment="1">
      <alignment horizontal="right" vertical="center"/>
    </xf>
    <xf numFmtId="165" fontId="17" fillId="0" borderId="42" xfId="13" applyNumberFormat="1" applyFont="1" applyFill="1" applyBorder="1" applyAlignment="1">
      <alignment horizontal="right" vertical="center"/>
    </xf>
    <xf numFmtId="9" fontId="17" fillId="0" borderId="42" xfId="13" applyNumberFormat="1" applyFont="1" applyFill="1" applyBorder="1" applyAlignment="1">
      <alignment horizontal="right" vertical="center"/>
    </xf>
    <xf numFmtId="0" fontId="16" fillId="12" borderId="41" xfId="0" applyFont="1" applyFill="1" applyBorder="1" applyAlignment="1">
      <alignment horizontal="left" vertical="center" wrapText="1"/>
    </xf>
    <xf numFmtId="0" fontId="16" fillId="3" borderId="41" xfId="0" applyFont="1" applyFill="1" applyBorder="1" applyAlignment="1">
      <alignment horizontal="left" vertical="center" wrapText="1"/>
    </xf>
    <xf numFmtId="0" fontId="17" fillId="0" borderId="7" xfId="12" applyNumberFormat="1" applyFont="1" applyFill="1" applyBorder="1" applyAlignment="1">
      <alignment horizontal="center" vertical="center"/>
    </xf>
    <xf numFmtId="0" fontId="17" fillId="0" borderId="7" xfId="2" applyNumberFormat="1" applyFont="1" applyFill="1" applyBorder="1" applyAlignment="1">
      <alignment horizontal="center" vertical="center"/>
    </xf>
    <xf numFmtId="0" fontId="17" fillId="0" borderId="40" xfId="2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17" fillId="0" borderId="46" xfId="1" applyNumberFormat="1" applyFont="1" applyFill="1" applyBorder="1" applyAlignment="1">
      <alignment horizontal="center" vertical="center"/>
    </xf>
    <xf numFmtId="170" fontId="17" fillId="0" borderId="46" xfId="12" applyNumberFormat="1" applyFont="1" applyFill="1" applyBorder="1" applyAlignment="1" applyProtection="1">
      <alignment horizontal="right" vertical="center"/>
    </xf>
    <xf numFmtId="170" fontId="17" fillId="0" borderId="44" xfId="12" applyNumberFormat="1" applyFont="1" applyFill="1" applyBorder="1" applyAlignment="1" applyProtection="1">
      <alignment horizontal="right" vertical="center"/>
    </xf>
    <xf numFmtId="174" fontId="17" fillId="0" borderId="45" xfId="12" applyNumberFormat="1" applyFont="1" applyFill="1" applyBorder="1" applyAlignment="1" applyProtection="1">
      <alignment horizontal="right" vertical="center"/>
    </xf>
    <xf numFmtId="0" fontId="19" fillId="0" borderId="0" xfId="0" applyFont="1" applyAlignment="1">
      <alignment wrapText="1"/>
    </xf>
    <xf numFmtId="165" fontId="19" fillId="0" borderId="0" xfId="0" applyNumberFormat="1" applyFont="1"/>
    <xf numFmtId="2" fontId="19" fillId="0" borderId="0" xfId="0" applyNumberFormat="1" applyFont="1"/>
    <xf numFmtId="0" fontId="19" fillId="0" borderId="0" xfId="0" applyFont="1" applyAlignment="1">
      <alignment horizontal="center" vertical="center"/>
    </xf>
    <xf numFmtId="44" fontId="19" fillId="0" borderId="0" xfId="0" applyNumberFormat="1" applyFont="1"/>
    <xf numFmtId="165" fontId="17" fillId="0" borderId="42" xfId="14" applyNumberFormat="1" applyFont="1" applyFill="1" applyBorder="1" applyAlignment="1">
      <alignment horizontal="right" vertical="center"/>
    </xf>
    <xf numFmtId="9" fontId="17" fillId="0" borderId="42" xfId="14" applyNumberFormat="1" applyFont="1" applyFill="1" applyBorder="1" applyAlignment="1">
      <alignment horizontal="right" vertical="center"/>
    </xf>
    <xf numFmtId="0" fontId="17" fillId="0" borderId="42" xfId="14" applyNumberFormat="1" applyFont="1" applyFill="1" applyBorder="1" applyAlignment="1">
      <alignment horizontal="right" vertical="center"/>
    </xf>
    <xf numFmtId="0" fontId="17" fillId="0" borderId="42" xfId="14" applyFont="1" applyFill="1" applyBorder="1" applyAlignment="1">
      <alignment horizontal="left" vertical="center" wrapText="1"/>
    </xf>
    <xf numFmtId="0" fontId="17" fillId="0" borderId="0" xfId="16" applyFont="1" applyFill="1" applyBorder="1" applyAlignment="1">
      <alignment horizontal="left" vertical="center" wrapText="1"/>
    </xf>
    <xf numFmtId="9" fontId="24" fillId="0" borderId="50" xfId="0" applyNumberFormat="1" applyFont="1" applyBorder="1" applyAlignment="1">
      <alignment vertical="top"/>
    </xf>
    <xf numFmtId="171" fontId="23" fillId="0" borderId="52" xfId="0" applyNumberFormat="1" applyFont="1" applyBorder="1" applyAlignment="1">
      <alignment vertical="top"/>
    </xf>
    <xf numFmtId="175" fontId="0" fillId="0" borderId="0" xfId="27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175" fontId="0" fillId="0" borderId="0" xfId="0" applyNumberFormat="1" applyAlignment="1">
      <alignment horizontal="center" vertical="center"/>
    </xf>
    <xf numFmtId="168" fontId="16" fillId="3" borderId="55" xfId="0" applyNumberFormat="1" applyFont="1" applyFill="1" applyBorder="1" applyAlignment="1">
      <alignment horizontal="center" vertical="center"/>
    </xf>
    <xf numFmtId="0" fontId="16" fillId="3" borderId="57" xfId="0" applyFont="1" applyFill="1" applyBorder="1" applyAlignment="1">
      <alignment horizontal="left" vertical="center" wrapText="1"/>
    </xf>
    <xf numFmtId="165" fontId="17" fillId="0" borderId="58" xfId="14" applyNumberFormat="1" applyFont="1" applyFill="1" applyBorder="1" applyAlignment="1">
      <alignment horizontal="right" vertical="center"/>
    </xf>
    <xf numFmtId="9" fontId="17" fillId="0" borderId="58" xfId="14" applyNumberFormat="1" applyFont="1" applyFill="1" applyBorder="1" applyAlignment="1">
      <alignment horizontal="right" vertical="center"/>
    </xf>
    <xf numFmtId="0" fontId="17" fillId="0" borderId="58" xfId="2" applyNumberFormat="1" applyFont="1" applyFill="1" applyBorder="1" applyAlignment="1">
      <alignment horizontal="center" vertical="center"/>
    </xf>
    <xf numFmtId="169" fontId="17" fillId="0" borderId="58" xfId="2" applyNumberFormat="1" applyFont="1" applyFill="1" applyBorder="1" applyAlignment="1">
      <alignment horizontal="right" vertical="center"/>
    </xf>
    <xf numFmtId="174" fontId="17" fillId="0" borderId="59" xfId="12" applyNumberFormat="1" applyFont="1" applyFill="1" applyBorder="1" applyAlignment="1" applyProtection="1">
      <alignment horizontal="right" vertical="center"/>
    </xf>
    <xf numFmtId="0" fontId="17" fillId="0" borderId="58" xfId="14" applyFont="1" applyFill="1" applyBorder="1" applyAlignment="1">
      <alignment horizontal="left" vertical="center" wrapText="1"/>
    </xf>
    <xf numFmtId="165" fontId="17" fillId="0" borderId="61" xfId="2" applyNumberFormat="1" applyFont="1" applyFill="1" applyBorder="1" applyAlignment="1">
      <alignment horizontal="right" vertical="center"/>
    </xf>
    <xf numFmtId="9" fontId="17" fillId="0" borderId="61" xfId="2" applyNumberFormat="1" applyFont="1" applyFill="1" applyBorder="1" applyAlignment="1">
      <alignment horizontal="right" vertical="center"/>
    </xf>
    <xf numFmtId="0" fontId="17" fillId="0" borderId="61" xfId="2" applyNumberFormat="1" applyFont="1" applyFill="1" applyBorder="1" applyAlignment="1">
      <alignment horizontal="center" vertical="center"/>
    </xf>
    <xf numFmtId="169" fontId="17" fillId="0" borderId="61" xfId="2" applyNumberFormat="1" applyFont="1" applyFill="1" applyBorder="1" applyAlignment="1">
      <alignment horizontal="right" vertical="center"/>
    </xf>
    <xf numFmtId="165" fontId="17" fillId="0" borderId="62" xfId="1" applyNumberFormat="1" applyFont="1" applyFill="1" applyBorder="1" applyAlignment="1">
      <alignment horizontal="center" vertical="center"/>
    </xf>
    <xf numFmtId="170" fontId="17" fillId="0" borderId="62" xfId="12" applyNumberFormat="1" applyFont="1" applyFill="1" applyBorder="1" applyAlignment="1" applyProtection="1">
      <alignment horizontal="right" vertical="center"/>
    </xf>
    <xf numFmtId="170" fontId="17" fillId="0" borderId="63" xfId="12" applyNumberFormat="1" applyFont="1" applyFill="1" applyBorder="1" applyAlignment="1" applyProtection="1">
      <alignment horizontal="right" vertical="center"/>
    </xf>
    <xf numFmtId="170" fontId="22" fillId="0" borderId="62" xfId="12" applyNumberFormat="1" applyFont="1" applyFill="1" applyBorder="1" applyAlignment="1" applyProtection="1">
      <alignment horizontal="right" vertical="center"/>
    </xf>
    <xf numFmtId="174" fontId="17" fillId="0" borderId="64" xfId="12" applyNumberFormat="1" applyFont="1" applyFill="1" applyBorder="1" applyAlignment="1" applyProtection="1">
      <alignment horizontal="right" vertical="center"/>
    </xf>
    <xf numFmtId="0" fontId="17" fillId="0" borderId="8" xfId="17" applyNumberFormat="1" applyFont="1" applyFill="1" applyBorder="1" applyAlignment="1">
      <alignment horizontal="center" vertical="center" wrapText="1"/>
    </xf>
    <xf numFmtId="0" fontId="28" fillId="0" borderId="66" xfId="17" applyFont="1" applyFill="1" applyBorder="1" applyAlignment="1">
      <alignment horizontal="left" vertical="center" wrapText="1"/>
    </xf>
    <xf numFmtId="165" fontId="17" fillId="0" borderId="66" xfId="17" applyNumberFormat="1" applyFont="1" applyFill="1" applyBorder="1" applyAlignment="1">
      <alignment horizontal="right" vertical="center"/>
    </xf>
    <xf numFmtId="0" fontId="17" fillId="0" borderId="66" xfId="17" applyNumberFormat="1" applyFont="1" applyFill="1" applyBorder="1" applyAlignment="1">
      <alignment horizontal="right" vertical="center"/>
    </xf>
    <xf numFmtId="44" fontId="17" fillId="0" borderId="66" xfId="17" applyNumberFormat="1" applyFont="1" applyFill="1" applyBorder="1" applyAlignment="1">
      <alignment horizontal="right" vertical="center"/>
    </xf>
    <xf numFmtId="169" fontId="17" fillId="0" borderId="66" xfId="17" applyNumberFormat="1" applyFont="1" applyFill="1" applyBorder="1" applyAlignment="1">
      <alignment horizontal="right" vertical="center"/>
    </xf>
    <xf numFmtId="169" fontId="17" fillId="0" borderId="66" xfId="5" applyNumberFormat="1" applyFont="1" applyFill="1" applyBorder="1" applyAlignment="1">
      <alignment horizontal="right" vertical="center"/>
    </xf>
    <xf numFmtId="170" fontId="17" fillId="0" borderId="66" xfId="17" applyNumberFormat="1" applyFont="1" applyFill="1" applyBorder="1" applyAlignment="1" applyProtection="1">
      <alignment horizontal="right" vertical="center"/>
    </xf>
    <xf numFmtId="170" fontId="29" fillId="0" borderId="67" xfId="17" applyNumberFormat="1" applyFont="1" applyFill="1" applyBorder="1" applyAlignment="1" applyProtection="1">
      <alignment horizontal="right" vertical="center"/>
    </xf>
    <xf numFmtId="169" fontId="16" fillId="3" borderId="10" xfId="11" applyNumberFormat="1" applyFont="1" applyFill="1" applyBorder="1" applyAlignment="1">
      <alignment horizontal="center" vertical="center"/>
    </xf>
    <xf numFmtId="0" fontId="27" fillId="0" borderId="0" xfId="11" applyFont="1" applyAlignment="1">
      <alignment vertical="top" wrapText="1"/>
    </xf>
    <xf numFmtId="0" fontId="24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23" fillId="0" borderId="0" xfId="0" applyFont="1" applyAlignment="1">
      <alignment vertical="top"/>
    </xf>
    <xf numFmtId="0" fontId="18" fillId="0" borderId="70" xfId="0" applyFont="1" applyBorder="1" applyAlignment="1">
      <alignment horizontal="center" vertical="center"/>
    </xf>
    <xf numFmtId="0" fontId="18" fillId="0" borderId="71" xfId="0" applyFont="1" applyBorder="1"/>
    <xf numFmtId="0" fontId="25" fillId="0" borderId="71" xfId="0" applyFont="1" applyBorder="1" applyAlignment="1">
      <alignment horizontal="justify" vertical="center" wrapText="1"/>
    </xf>
    <xf numFmtId="0" fontId="19" fillId="0" borderId="71" xfId="0" applyFont="1" applyBorder="1"/>
    <xf numFmtId="0" fontId="24" fillId="0" borderId="71" xfId="0" applyFont="1" applyBorder="1" applyAlignment="1">
      <alignment vertical="top"/>
    </xf>
    <xf numFmtId="0" fontId="25" fillId="0" borderId="71" xfId="0" applyFont="1" applyBorder="1" applyAlignment="1">
      <alignment horizontal="center" vertical="center"/>
    </xf>
    <xf numFmtId="44" fontId="25" fillId="0" borderId="71" xfId="0" applyNumberFormat="1" applyFont="1" applyBorder="1" applyAlignment="1">
      <alignment horizontal="right" vertical="center"/>
    </xf>
    <xf numFmtId="0" fontId="22" fillId="0" borderId="56" xfId="2" applyNumberFormat="1" applyFont="1" applyFill="1" applyBorder="1" applyAlignment="1">
      <alignment horizontal="center" vertical="center" wrapText="1"/>
    </xf>
    <xf numFmtId="165" fontId="31" fillId="3" borderId="57" xfId="0" applyNumberFormat="1" applyFont="1" applyFill="1" applyBorder="1" applyAlignment="1">
      <alignment horizontal="center" vertical="center"/>
    </xf>
    <xf numFmtId="0" fontId="31" fillId="3" borderId="57" xfId="0" applyFont="1" applyFill="1" applyBorder="1" applyAlignment="1">
      <alignment horizontal="center" vertical="center"/>
    </xf>
    <xf numFmtId="166" fontId="31" fillId="14" borderId="47" xfId="0" applyNumberFormat="1" applyFont="1" applyFill="1" applyBorder="1" applyAlignment="1">
      <alignment horizontal="center" vertical="center" wrapText="1"/>
    </xf>
    <xf numFmtId="0" fontId="31" fillId="11" borderId="47" xfId="0" applyFont="1" applyFill="1" applyBorder="1" applyAlignment="1">
      <alignment horizontal="center" vertical="center" wrapText="1"/>
    </xf>
    <xf numFmtId="0" fontId="31" fillId="11" borderId="72" xfId="0" applyFont="1" applyFill="1" applyBorder="1" applyAlignment="1">
      <alignment horizontal="center" vertical="center" wrapText="1"/>
    </xf>
    <xf numFmtId="0" fontId="31" fillId="13" borderId="72" xfId="0" applyFont="1" applyFill="1" applyBorder="1" applyAlignment="1">
      <alignment horizontal="center" vertical="center" wrapText="1"/>
    </xf>
    <xf numFmtId="0" fontId="31" fillId="13" borderId="68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18" fillId="0" borderId="71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 wrapText="1"/>
    </xf>
    <xf numFmtId="165" fontId="18" fillId="0" borderId="71" xfId="0" applyNumberFormat="1" applyFont="1" applyBorder="1" applyAlignment="1">
      <alignment horizontal="right" vertical="center"/>
    </xf>
    <xf numFmtId="0" fontId="18" fillId="0" borderId="71" xfId="0" applyFont="1" applyBorder="1" applyAlignment="1">
      <alignment horizontal="right" vertical="center"/>
    </xf>
    <xf numFmtId="2" fontId="18" fillId="0" borderId="71" xfId="0" applyNumberFormat="1" applyFont="1" applyBorder="1" applyAlignment="1">
      <alignment horizontal="right" vertical="center"/>
    </xf>
    <xf numFmtId="44" fontId="18" fillId="0" borderId="71" xfId="0" applyNumberFormat="1" applyFont="1" applyBorder="1" applyAlignment="1">
      <alignment horizontal="right" vertical="center"/>
    </xf>
    <xf numFmtId="0" fontId="17" fillId="0" borderId="58" xfId="2" applyNumberFormat="1" applyFont="1" applyFill="1" applyBorder="1" applyAlignment="1">
      <alignment horizontal="right" vertical="center"/>
    </xf>
    <xf numFmtId="165" fontId="17" fillId="0" borderId="74" xfId="1" applyNumberFormat="1" applyFont="1" applyFill="1" applyBorder="1" applyAlignment="1">
      <alignment horizontal="center" vertical="center"/>
    </xf>
    <xf numFmtId="170" fontId="17" fillId="0" borderId="74" xfId="12" applyNumberFormat="1" applyFont="1" applyFill="1" applyBorder="1" applyAlignment="1" applyProtection="1">
      <alignment horizontal="right" vertical="center"/>
    </xf>
    <xf numFmtId="170" fontId="17" fillId="0" borderId="75" xfId="12" applyNumberFormat="1" applyFont="1" applyFill="1" applyBorder="1" applyAlignment="1" applyProtection="1">
      <alignment horizontal="right" vertical="center"/>
    </xf>
    <xf numFmtId="165" fontId="17" fillId="0" borderId="58" xfId="2" applyNumberFormat="1" applyFont="1" applyFill="1" applyBorder="1" applyAlignment="1">
      <alignment horizontal="right" vertical="center"/>
    </xf>
    <xf numFmtId="9" fontId="17" fillId="0" borderId="58" xfId="2" applyNumberFormat="1" applyFont="1" applyFill="1" applyBorder="1" applyAlignment="1">
      <alignment horizontal="right" vertical="center"/>
    </xf>
    <xf numFmtId="0" fontId="17" fillId="0" borderId="58" xfId="2" applyFont="1" applyFill="1" applyBorder="1" applyAlignment="1">
      <alignment horizontal="left" vertical="center" wrapText="1"/>
    </xf>
    <xf numFmtId="0" fontId="34" fillId="0" borderId="78" xfId="2" applyFont="1" applyFill="1" applyBorder="1" applyAlignment="1">
      <alignment horizontal="center" vertical="center" wrapText="1"/>
    </xf>
    <xf numFmtId="0" fontId="35" fillId="0" borderId="79" xfId="2" applyFont="1" applyFill="1" applyBorder="1" applyAlignment="1">
      <alignment horizontal="center" vertical="center" wrapText="1"/>
    </xf>
    <xf numFmtId="0" fontId="34" fillId="0" borderId="60" xfId="2" applyFont="1" applyFill="1" applyBorder="1" applyAlignment="1">
      <alignment horizontal="center" vertical="center" wrapText="1"/>
    </xf>
    <xf numFmtId="0" fontId="35" fillId="0" borderId="80" xfId="2" applyFont="1" applyFill="1" applyBorder="1" applyAlignment="1">
      <alignment horizontal="center" vertical="center" wrapText="1"/>
    </xf>
    <xf numFmtId="0" fontId="15" fillId="3" borderId="4" xfId="1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7" fillId="0" borderId="66" xfId="2" applyFont="1" applyFill="1" applyBorder="1" applyAlignment="1">
      <alignment horizontal="left" vertical="center" wrapText="1"/>
    </xf>
    <xf numFmtId="165" fontId="17" fillId="0" borderId="66" xfId="2" applyNumberFormat="1" applyFont="1" applyFill="1" applyBorder="1" applyAlignment="1">
      <alignment horizontal="right" vertical="center"/>
    </xf>
    <xf numFmtId="9" fontId="17" fillId="0" borderId="66" xfId="2" applyNumberFormat="1" applyFont="1" applyFill="1" applyBorder="1" applyAlignment="1">
      <alignment horizontal="right" vertical="center"/>
    </xf>
    <xf numFmtId="0" fontId="17" fillId="0" borderId="66" xfId="2" applyNumberFormat="1" applyFont="1" applyFill="1" applyBorder="1" applyAlignment="1">
      <alignment horizontal="center" vertical="center"/>
    </xf>
    <xf numFmtId="169" fontId="17" fillId="0" borderId="66" xfId="2" applyNumberFormat="1" applyFont="1" applyFill="1" applyBorder="1" applyAlignment="1">
      <alignment horizontal="right" vertical="center"/>
    </xf>
    <xf numFmtId="165" fontId="17" fillId="0" borderId="81" xfId="1" applyNumberFormat="1" applyFont="1" applyFill="1" applyBorder="1" applyAlignment="1">
      <alignment horizontal="center" vertical="center"/>
    </xf>
    <xf numFmtId="170" fontId="17" fillId="0" borderId="81" xfId="12" applyNumberFormat="1" applyFont="1" applyFill="1" applyBorder="1" applyAlignment="1" applyProtection="1">
      <alignment horizontal="right" vertical="center"/>
    </xf>
    <xf numFmtId="170" fontId="17" fillId="0" borderId="76" xfId="12" applyNumberFormat="1" applyFont="1" applyFill="1" applyBorder="1" applyAlignment="1" applyProtection="1">
      <alignment horizontal="right" vertical="center"/>
    </xf>
    <xf numFmtId="174" fontId="17" fillId="0" borderId="82" xfId="12" applyNumberFormat="1" applyFont="1" applyFill="1" applyBorder="1" applyAlignment="1" applyProtection="1">
      <alignment horizontal="right" vertical="center"/>
    </xf>
    <xf numFmtId="44" fontId="15" fillId="3" borderId="84" xfId="1" applyFont="1" applyFill="1" applyBorder="1" applyAlignment="1">
      <alignment vertical="center"/>
    </xf>
    <xf numFmtId="0" fontId="15" fillId="3" borderId="84" xfId="0" applyFont="1" applyFill="1" applyBorder="1" applyAlignment="1">
      <alignment vertical="center"/>
    </xf>
    <xf numFmtId="168" fontId="16" fillId="3" borderId="85" xfId="0" applyNumberFormat="1" applyFont="1" applyFill="1" applyBorder="1" applyAlignment="1">
      <alignment horizontal="center" vertical="center"/>
    </xf>
    <xf numFmtId="1" fontId="17" fillId="0" borderId="65" xfId="2" applyNumberFormat="1" applyFont="1" applyFill="1" applyBorder="1" applyAlignment="1">
      <alignment horizontal="center" vertical="top"/>
    </xf>
    <xf numFmtId="1" fontId="17" fillId="0" borderId="87" xfId="2" applyNumberFormat="1" applyFont="1" applyFill="1" applyBorder="1" applyAlignment="1">
      <alignment horizontal="center" vertical="center"/>
    </xf>
    <xf numFmtId="0" fontId="17" fillId="0" borderId="58" xfId="2" applyNumberFormat="1" applyFont="1" applyFill="1" applyBorder="1" applyAlignment="1">
      <alignment horizontal="left" vertical="center" wrapText="1"/>
    </xf>
    <xf numFmtId="0" fontId="17" fillId="0" borderId="58" xfId="2" applyNumberFormat="1" applyFont="1" applyFill="1" applyBorder="1" applyAlignment="1">
      <alignment horizontal="right" vertical="center" wrapText="1"/>
    </xf>
    <xf numFmtId="44" fontId="31" fillId="14" borderId="47" xfId="1" applyFont="1" applyFill="1" applyBorder="1" applyAlignment="1">
      <alignment horizontal="center" vertical="center"/>
    </xf>
    <xf numFmtId="44" fontId="18" fillId="0" borderId="0" xfId="1" applyFont="1" applyAlignment="1">
      <alignment horizontal="center" vertical="center"/>
    </xf>
    <xf numFmtId="44" fontId="18" fillId="0" borderId="71" xfId="1" applyFont="1" applyBorder="1" applyAlignment="1">
      <alignment horizontal="right" vertical="center"/>
    </xf>
    <xf numFmtId="44" fontId="17" fillId="0" borderId="7" xfId="1" applyFont="1" applyFill="1" applyBorder="1" applyAlignment="1">
      <alignment horizontal="right" vertical="center"/>
    </xf>
    <xf numFmtId="44" fontId="22" fillId="0" borderId="42" xfId="1" applyFont="1" applyFill="1" applyBorder="1" applyAlignment="1">
      <alignment horizontal="center" vertical="center"/>
    </xf>
    <xf numFmtId="44" fontId="22" fillId="0" borderId="66" xfId="1" applyFont="1" applyFill="1" applyBorder="1" applyAlignment="1">
      <alignment horizontal="center" vertical="center"/>
    </xf>
    <xf numFmtId="44" fontId="17" fillId="0" borderId="58" xfId="1" applyFont="1" applyFill="1" applyBorder="1" applyAlignment="1">
      <alignment horizontal="right" vertical="center"/>
    </xf>
    <xf numFmtId="44" fontId="22" fillId="0" borderId="58" xfId="1" applyFont="1" applyFill="1" applyBorder="1" applyAlignment="1">
      <alignment horizontal="center" vertical="center"/>
    </xf>
    <xf numFmtId="44" fontId="17" fillId="0" borderId="40" xfId="1" applyFont="1" applyFill="1" applyBorder="1" applyAlignment="1">
      <alignment horizontal="right" vertical="center"/>
    </xf>
    <xf numFmtId="44" fontId="17" fillId="0" borderId="42" xfId="1" applyFont="1" applyFill="1" applyBorder="1" applyAlignment="1">
      <alignment horizontal="right" vertical="center"/>
    </xf>
    <xf numFmtId="44" fontId="17" fillId="0" borderId="61" xfId="1" applyFont="1" applyFill="1" applyBorder="1" applyAlignment="1">
      <alignment horizontal="right" vertical="center"/>
    </xf>
    <xf numFmtId="44" fontId="25" fillId="0" borderId="0" xfId="1" applyFont="1" applyAlignment="1">
      <alignment horizontal="right" vertical="center"/>
    </xf>
    <xf numFmtId="44" fontId="25" fillId="0" borderId="71" xfId="1" applyFont="1" applyBorder="1" applyAlignment="1">
      <alignment horizontal="right" vertical="center"/>
    </xf>
    <xf numFmtId="44" fontId="19" fillId="0" borderId="0" xfId="1" applyFont="1"/>
    <xf numFmtId="44" fontId="31" fillId="11" borderId="47" xfId="1" applyFont="1" applyFill="1" applyBorder="1" applyAlignment="1">
      <alignment horizontal="center" vertical="center" wrapText="1"/>
    </xf>
    <xf numFmtId="44" fontId="21" fillId="0" borderId="0" xfId="1" applyFont="1" applyAlignment="1">
      <alignment horizontal="left" vertical="center" wrapText="1"/>
    </xf>
    <xf numFmtId="44" fontId="22" fillId="0" borderId="46" xfId="1" applyFont="1" applyFill="1" applyBorder="1" applyAlignment="1">
      <alignment horizontal="center" vertical="center"/>
    </xf>
    <xf numFmtId="44" fontId="22" fillId="0" borderId="81" xfId="1" applyFont="1" applyFill="1" applyBorder="1" applyAlignment="1">
      <alignment horizontal="center" vertical="center"/>
    </xf>
    <xf numFmtId="44" fontId="22" fillId="0" borderId="74" xfId="1" applyFont="1" applyFill="1" applyBorder="1" applyAlignment="1">
      <alignment horizontal="center" vertical="center"/>
    </xf>
    <xf numFmtId="44" fontId="17" fillId="0" borderId="43" xfId="1" applyFont="1" applyFill="1" applyBorder="1" applyAlignment="1">
      <alignment horizontal="right" vertical="center"/>
    </xf>
    <xf numFmtId="169" fontId="15" fillId="3" borderId="85" xfId="1" applyNumberFormat="1" applyFont="1" applyFill="1" applyBorder="1" applyAlignment="1">
      <alignment horizontal="center" vertical="center"/>
    </xf>
    <xf numFmtId="169" fontId="22" fillId="0" borderId="46" xfId="12" applyNumberFormat="1" applyFont="1" applyFill="1" applyBorder="1" applyAlignment="1" applyProtection="1">
      <alignment horizontal="right" vertical="center"/>
    </xf>
    <xf numFmtId="169" fontId="22" fillId="0" borderId="81" xfId="12" applyNumberFormat="1" applyFont="1" applyFill="1" applyBorder="1" applyAlignment="1" applyProtection="1">
      <alignment horizontal="right" vertical="center"/>
    </xf>
    <xf numFmtId="169" fontId="22" fillId="0" borderId="74" xfId="12" applyNumberFormat="1" applyFont="1" applyFill="1" applyBorder="1" applyAlignment="1" applyProtection="1">
      <alignment horizontal="right" vertical="center"/>
    </xf>
    <xf numFmtId="172" fontId="23" fillId="0" borderId="51" xfId="0" applyNumberFormat="1" applyFont="1" applyBorder="1" applyAlignment="1">
      <alignment vertical="top"/>
    </xf>
    <xf numFmtId="44" fontId="21" fillId="15" borderId="84" xfId="1" applyFont="1" applyFill="1" applyBorder="1" applyAlignment="1">
      <alignment vertical="center"/>
    </xf>
    <xf numFmtId="1" fontId="17" fillId="15" borderId="5" xfId="2" applyNumberFormat="1" applyFont="1" applyFill="1" applyBorder="1" applyAlignment="1">
      <alignment horizontal="center" vertical="top"/>
    </xf>
    <xf numFmtId="0" fontId="26" fillId="15" borderId="69" xfId="11" applyFont="1" applyFill="1" applyBorder="1" applyAlignment="1">
      <alignment horizontal="left" vertical="top" wrapText="1"/>
    </xf>
    <xf numFmtId="0" fontId="26" fillId="15" borderId="0" xfId="11" applyFont="1" applyFill="1" applyAlignment="1">
      <alignment horizontal="left" vertical="top" wrapText="1"/>
    </xf>
    <xf numFmtId="0" fontId="36" fillId="3" borderId="15" xfId="11" applyFont="1" applyFill="1" applyBorder="1" applyAlignment="1">
      <alignment horizontal="center" vertical="center"/>
    </xf>
    <xf numFmtId="0" fontId="36" fillId="3" borderId="16" xfId="11" applyFont="1" applyFill="1" applyBorder="1" applyAlignment="1">
      <alignment horizontal="center" vertical="center"/>
    </xf>
    <xf numFmtId="0" fontId="36" fillId="3" borderId="2" xfId="11" applyFont="1" applyFill="1" applyBorder="1" applyAlignment="1">
      <alignment horizontal="center" vertical="center"/>
    </xf>
    <xf numFmtId="14" fontId="21" fillId="0" borderId="0" xfId="11" applyNumberFormat="1" applyFont="1" applyAlignment="1">
      <alignment horizontal="left" vertical="center" wrapText="1"/>
    </xf>
    <xf numFmtId="0" fontId="21" fillId="0" borderId="0" xfId="11" applyFont="1" applyAlignment="1">
      <alignment horizontal="left" vertical="center" wrapText="1"/>
    </xf>
    <xf numFmtId="0" fontId="21" fillId="0" borderId="16" xfId="11" applyFont="1" applyBorder="1" applyAlignment="1">
      <alignment horizontal="left" vertical="center" wrapText="1"/>
    </xf>
    <xf numFmtId="0" fontId="36" fillId="3" borderId="1" xfId="11" applyFont="1" applyFill="1" applyBorder="1" applyAlignment="1">
      <alignment horizontal="center" vertical="center"/>
    </xf>
    <xf numFmtId="0" fontId="21" fillId="0" borderId="27" xfId="11" applyFont="1" applyBorder="1" applyAlignment="1">
      <alignment horizontal="center" vertical="center" wrapText="1"/>
    </xf>
    <xf numFmtId="0" fontId="21" fillId="0" borderId="30" xfId="11" applyFont="1" applyBorder="1" applyAlignment="1">
      <alignment horizontal="center" vertical="center" wrapText="1"/>
    </xf>
    <xf numFmtId="0" fontId="20" fillId="0" borderId="27" xfId="11" applyFont="1" applyBorder="1" applyAlignment="1">
      <alignment horizontal="center" vertical="center" wrapText="1"/>
    </xf>
    <xf numFmtId="0" fontId="20" fillId="0" borderId="30" xfId="11" applyFont="1" applyBorder="1" applyAlignment="1">
      <alignment horizontal="center" vertical="center" wrapText="1"/>
    </xf>
    <xf numFmtId="0" fontId="20" fillId="0" borderId="22" xfId="11" applyFont="1" applyBorder="1" applyAlignment="1">
      <alignment horizontal="center" vertical="center" wrapText="1"/>
    </xf>
    <xf numFmtId="0" fontId="20" fillId="0" borderId="24" xfId="11" applyFont="1" applyBorder="1" applyAlignment="1">
      <alignment horizontal="center" vertical="center" wrapText="1"/>
    </xf>
    <xf numFmtId="0" fontId="20" fillId="0" borderId="28" xfId="11" applyFont="1" applyBorder="1" applyAlignment="1">
      <alignment horizontal="center" vertical="center" wrapText="1"/>
    </xf>
    <xf numFmtId="0" fontId="20" fillId="0" borderId="29" xfId="11" applyFont="1" applyBorder="1" applyAlignment="1">
      <alignment horizontal="center" vertical="center" wrapText="1"/>
    </xf>
    <xf numFmtId="0" fontId="20" fillId="0" borderId="22" xfId="11" applyFont="1" applyBorder="1" applyAlignment="1">
      <alignment horizontal="center" vertical="center"/>
    </xf>
    <xf numFmtId="0" fontId="20" fillId="0" borderId="24" xfId="11" applyFont="1" applyBorder="1" applyAlignment="1">
      <alignment horizontal="center" vertical="center"/>
    </xf>
    <xf numFmtId="0" fontId="20" fillId="0" borderId="28" xfId="11" applyFont="1" applyBorder="1" applyAlignment="1">
      <alignment horizontal="center" vertical="center"/>
    </xf>
    <xf numFmtId="0" fontId="20" fillId="0" borderId="29" xfId="11" applyFont="1" applyBorder="1" applyAlignment="1">
      <alignment horizontal="center" vertical="center"/>
    </xf>
    <xf numFmtId="0" fontId="27" fillId="0" borderId="77" xfId="11" applyFont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top"/>
    </xf>
    <xf numFmtId="0" fontId="15" fillId="3" borderId="23" xfId="0" applyFont="1" applyFill="1" applyBorder="1" applyAlignment="1">
      <alignment horizontal="center" vertical="top"/>
    </xf>
    <xf numFmtId="0" fontId="15" fillId="3" borderId="24" xfId="0" applyFont="1" applyFill="1" applyBorder="1" applyAlignment="1">
      <alignment horizontal="center" vertical="top"/>
    </xf>
    <xf numFmtId="0" fontId="15" fillId="3" borderId="17" xfId="0" applyFont="1" applyFill="1" applyBorder="1" applyAlignment="1">
      <alignment horizontal="left" vertical="center"/>
    </xf>
    <xf numFmtId="0" fontId="15" fillId="3" borderId="18" xfId="0" applyFont="1" applyFill="1" applyBorder="1" applyAlignment="1">
      <alignment horizontal="left" vertical="center"/>
    </xf>
    <xf numFmtId="0" fontId="15" fillId="3" borderId="86" xfId="0" applyFont="1" applyFill="1" applyBorder="1" applyAlignment="1">
      <alignment horizontal="left" vertical="center"/>
    </xf>
    <xf numFmtId="0" fontId="16" fillId="3" borderId="18" xfId="0" applyFont="1" applyFill="1" applyBorder="1" applyAlignment="1">
      <alignment horizontal="center" vertical="top"/>
    </xf>
    <xf numFmtId="0" fontId="16" fillId="3" borderId="19" xfId="0" applyFont="1" applyFill="1" applyBorder="1" applyAlignment="1">
      <alignment horizontal="center" vertical="top"/>
    </xf>
    <xf numFmtId="0" fontId="23" fillId="0" borderId="3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49" xfId="0" applyFont="1" applyBorder="1" applyAlignment="1">
      <alignment horizontal="center" vertical="top"/>
    </xf>
    <xf numFmtId="0" fontId="23" fillId="0" borderId="48" xfId="0" applyFont="1" applyBorder="1" applyAlignment="1">
      <alignment horizontal="center" vertical="top"/>
    </xf>
    <xf numFmtId="0" fontId="23" fillId="0" borderId="50" xfId="0" applyFont="1" applyBorder="1" applyAlignment="1">
      <alignment horizontal="center" vertical="top"/>
    </xf>
    <xf numFmtId="0" fontId="23" fillId="0" borderId="16" xfId="0" applyFont="1" applyBorder="1" applyAlignment="1">
      <alignment horizontal="center" vertical="top"/>
    </xf>
    <xf numFmtId="0" fontId="23" fillId="0" borderId="25" xfId="0" applyFont="1" applyBorder="1" applyAlignment="1">
      <alignment horizontal="center" vertical="top"/>
    </xf>
    <xf numFmtId="0" fontId="15" fillId="3" borderId="28" xfId="0" applyFont="1" applyFill="1" applyBorder="1" applyAlignment="1">
      <alignment horizontal="center" vertical="top"/>
    </xf>
    <xf numFmtId="0" fontId="15" fillId="3" borderId="53" xfId="0" applyFont="1" applyFill="1" applyBorder="1" applyAlignment="1">
      <alignment horizontal="center" vertical="top"/>
    </xf>
    <xf numFmtId="0" fontId="15" fillId="3" borderId="54" xfId="0" applyFont="1" applyFill="1" applyBorder="1" applyAlignment="1">
      <alignment horizontal="center" vertical="top"/>
    </xf>
    <xf numFmtId="0" fontId="22" fillId="0" borderId="56" xfId="2" applyNumberFormat="1" applyFont="1" applyFill="1" applyBorder="1" applyAlignment="1">
      <alignment horizontal="center" vertical="center" wrapText="1"/>
    </xf>
    <xf numFmtId="0" fontId="22" fillId="0" borderId="8" xfId="2" applyNumberFormat="1" applyFont="1" applyFill="1" applyBorder="1" applyAlignment="1">
      <alignment horizontal="center" vertical="center" wrapText="1"/>
    </xf>
    <xf numFmtId="0" fontId="22" fillId="0" borderId="73" xfId="2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5" fillId="3" borderId="83" xfId="0" applyFont="1" applyFill="1" applyBorder="1" applyAlignment="1">
      <alignment horizontal="center" vertical="center"/>
    </xf>
    <xf numFmtId="0" fontId="15" fillId="3" borderId="84" xfId="0" applyFont="1" applyFill="1" applyBorder="1" applyAlignment="1">
      <alignment horizontal="center" vertical="center"/>
    </xf>
    <xf numFmtId="0" fontId="33" fillId="16" borderId="15" xfId="0" applyFont="1" applyFill="1" applyBorder="1" applyAlignment="1">
      <alignment horizontal="center" vertical="center"/>
    </xf>
    <xf numFmtId="0" fontId="33" fillId="16" borderId="16" xfId="0" applyFont="1" applyFill="1" applyBorder="1" applyAlignment="1">
      <alignment horizontal="center" vertical="center"/>
    </xf>
    <xf numFmtId="0" fontId="33" fillId="16" borderId="25" xfId="0" applyFont="1" applyFill="1" applyBorder="1" applyAlignment="1">
      <alignment horizontal="center" vertical="center"/>
    </xf>
    <xf numFmtId="14" fontId="21" fillId="0" borderId="0" xfId="0" applyNumberFormat="1" applyFont="1" applyAlignment="1">
      <alignment horizontal="left" vertical="center" wrapText="1"/>
    </xf>
    <xf numFmtId="176" fontId="24" fillId="0" borderId="50" xfId="0" applyNumberFormat="1" applyFont="1" applyBorder="1" applyAlignment="1">
      <alignment vertical="top"/>
    </xf>
    <xf numFmtId="0" fontId="23" fillId="15" borderId="88" xfId="0" applyFont="1" applyFill="1" applyBorder="1" applyAlignment="1">
      <alignment horizontal="center" vertical="top"/>
    </xf>
    <xf numFmtId="0" fontId="23" fillId="15" borderId="84" xfId="0" applyFont="1" applyFill="1" applyBorder="1" applyAlignment="1">
      <alignment horizontal="center" vertical="top"/>
    </xf>
    <xf numFmtId="0" fontId="23" fillId="15" borderId="85" xfId="0" applyFont="1" applyFill="1" applyBorder="1" applyAlignment="1">
      <alignment horizontal="center" vertical="top"/>
    </xf>
  </cellXfs>
  <cellStyles count="28">
    <cellStyle name="Comma" xfId="27" builtinId="3"/>
    <cellStyle name="Currency" xfId="1" builtinId="4"/>
    <cellStyle name="Currency 2" xfId="3" xr:uid="{00000000-0005-0000-0000-000002000000}"/>
    <cellStyle name="Currency 2 2" xfId="4" xr:uid="{00000000-0005-0000-0000-000003000000}"/>
    <cellStyle name="Currency 2 2 2" xfId="5" xr:uid="{00000000-0005-0000-0000-000004000000}"/>
    <cellStyle name="Normal" xfId="0" builtinId="0"/>
    <cellStyle name="Normal 2" xfId="6" xr:uid="{00000000-0005-0000-0000-000006000000}"/>
    <cellStyle name="Normal 2 2" xfId="7" xr:uid="{00000000-0005-0000-0000-000007000000}"/>
    <cellStyle name="Normal 2 3" xfId="8" xr:uid="{00000000-0005-0000-0000-000008000000}"/>
    <cellStyle name="Normal 2 3 2" xfId="9" xr:uid="{00000000-0005-0000-0000-000009000000}"/>
    <cellStyle name="Normal 2 3 3" xfId="10" xr:uid="{00000000-0005-0000-0000-00000A000000}"/>
    <cellStyle name="Normal 3 2" xfId="11" xr:uid="{00000000-0005-0000-0000-00000B000000}"/>
    <cellStyle name="Note" xfId="2" builtinId="10"/>
    <cellStyle name="Note 2" xfId="12" xr:uid="{00000000-0005-0000-0000-00000D000000}"/>
    <cellStyle name="Note 2 2" xfId="13" xr:uid="{00000000-0005-0000-0000-00000E000000}"/>
    <cellStyle name="Note 2 2 2" xfId="14" xr:uid="{00000000-0005-0000-0000-00000F000000}"/>
    <cellStyle name="Note 2 2 2 2" xfId="15" xr:uid="{00000000-0005-0000-0000-000010000000}"/>
    <cellStyle name="Note 3" xfId="16" xr:uid="{00000000-0005-0000-0000-000011000000}"/>
    <cellStyle name="Note 3 2" xfId="17" xr:uid="{00000000-0005-0000-0000-000012000000}"/>
    <cellStyle name="Note 4" xfId="26" xr:uid="{00000000-0005-0000-0000-000013000000}"/>
    <cellStyle name="Style 1" xfId="18" xr:uid="{00000000-0005-0000-0000-000014000000}"/>
    <cellStyle name="Style 1 2" xfId="19" xr:uid="{00000000-0005-0000-0000-000015000000}"/>
    <cellStyle name="Style 2" xfId="20" xr:uid="{00000000-0005-0000-0000-000016000000}"/>
    <cellStyle name="Style 2 2" xfId="21" xr:uid="{00000000-0005-0000-0000-000017000000}"/>
    <cellStyle name="Style 3" xfId="22" xr:uid="{00000000-0005-0000-0000-000018000000}"/>
    <cellStyle name="Style 3 2" xfId="23" xr:uid="{00000000-0005-0000-0000-000019000000}"/>
    <cellStyle name="Style 4" xfId="24" xr:uid="{00000000-0005-0000-0000-00001A000000}"/>
    <cellStyle name="Style 4 2" xfId="25" xr:uid="{00000000-0005-0000-0000-00001B000000}"/>
  </cellStyles>
  <dxfs count="0"/>
  <tableStyles count="0" defaultTableStyle="TableStyleMedium2" defaultPivotStyle="PivotStyleLight16"/>
  <colors>
    <mruColors>
      <color rgb="FFECE3FD"/>
      <color rgb="FF4A909A"/>
      <color rgb="FFEC6B0A"/>
      <color rgb="FFAAD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CE371"/>
  <sheetViews>
    <sheetView showGridLines="0" zoomScale="70" zoomScaleNormal="70" zoomScaleSheetLayoutView="160" zoomScalePageLayoutView="10" workbookViewId="0">
      <pane ySplit="7" topLeftCell="A11" activePane="bottomLeft" state="frozen"/>
      <selection pane="bottomLeft" activeCell="M30" sqref="M30"/>
    </sheetView>
  </sheetViews>
  <sheetFormatPr defaultColWidth="9" defaultRowHeight="14.6"/>
  <cols>
    <col min="1" max="1" width="9.3828125" style="3" customWidth="1"/>
    <col min="2" max="2" width="16.3828125" style="4" customWidth="1"/>
    <col min="3" max="3" width="79.3828125" style="5" customWidth="1"/>
    <col min="4" max="4" width="11.53515625" style="6" customWidth="1"/>
    <col min="5" max="5" width="0.3828125" style="7" customWidth="1"/>
    <col min="6" max="6" width="10.3828125" style="3" hidden="1" customWidth="1"/>
    <col min="7" max="7" width="12.53515625" style="8" hidden="1" customWidth="1"/>
    <col min="8" max="8" width="14.53515625" style="9" hidden="1" customWidth="1"/>
    <col min="9" max="9" width="12.3828125" style="3" hidden="1" customWidth="1"/>
    <col min="10" max="10" width="14" style="3" customWidth="1"/>
    <col min="11" max="11" width="23.3828125" style="3" customWidth="1"/>
    <col min="12" max="12" width="20.3828125" style="3" customWidth="1"/>
    <col min="13" max="13" width="22" style="3" customWidth="1"/>
    <col min="14" max="16" width="9.53515625" style="3" customWidth="1"/>
    <col min="17" max="16384" width="9" style="3"/>
  </cols>
  <sheetData>
    <row r="1" spans="1:83" s="57" customFormat="1" ht="25.4" customHeight="1">
      <c r="A1" s="267" t="s">
        <v>0</v>
      </c>
      <c r="B1" s="268"/>
      <c r="C1" s="268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</row>
    <row r="2" spans="1:83" s="64" customFormat="1" ht="18.649999999999999" customHeight="1">
      <c r="A2" s="278" t="s">
        <v>1</v>
      </c>
      <c r="B2" s="279"/>
      <c r="C2" s="274" t="str">
        <f>ESTIMATE!C4</f>
        <v>HEINZ HISTORY CENTER EXPANSION</v>
      </c>
      <c r="D2" s="58"/>
      <c r="E2" s="270"/>
      <c r="F2" s="271"/>
      <c r="G2" s="272"/>
      <c r="H2" s="272"/>
      <c r="I2" s="61"/>
      <c r="J2" s="61"/>
      <c r="K2" s="61"/>
      <c r="L2" s="62"/>
      <c r="M2" s="63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</row>
    <row r="3" spans="1:83" s="64" customFormat="1" ht="18.649999999999999" customHeight="1" thickBot="1">
      <c r="A3" s="280"/>
      <c r="B3" s="281"/>
      <c r="C3" s="275"/>
      <c r="D3" s="58"/>
      <c r="E3" s="59"/>
      <c r="F3" s="60"/>
      <c r="G3" s="60"/>
      <c r="H3" s="60"/>
      <c r="I3" s="61"/>
      <c r="J3" s="61"/>
      <c r="K3" s="61"/>
      <c r="L3" s="62"/>
      <c r="M3" s="63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</row>
    <row r="4" spans="1:83" s="64" customFormat="1" ht="18.649999999999999" customHeight="1">
      <c r="A4" s="278" t="s">
        <v>2</v>
      </c>
      <c r="B4" s="279"/>
      <c r="C4" s="274" t="str">
        <f>ESTIMATE!C5</f>
        <v>1212 SMALLMAN ST., PITTSBURGH, PA 15222</v>
      </c>
      <c r="D4" s="58"/>
      <c r="E4" s="271"/>
      <c r="F4" s="271"/>
      <c r="G4" s="271"/>
      <c r="H4" s="271"/>
      <c r="I4" s="61"/>
      <c r="J4" s="282" t="s">
        <v>3</v>
      </c>
      <c r="K4" s="283"/>
      <c r="L4" s="276">
        <f>19300+8367</f>
        <v>27667</v>
      </c>
      <c r="M4" s="286" t="s">
        <v>4</v>
      </c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</row>
    <row r="5" spans="1:83" s="64" customFormat="1" ht="18.649999999999999" customHeight="1" thickBot="1">
      <c r="A5" s="280"/>
      <c r="B5" s="281"/>
      <c r="C5" s="275"/>
      <c r="D5" s="58"/>
      <c r="E5" s="60"/>
      <c r="F5" s="60"/>
      <c r="G5" s="60"/>
      <c r="H5" s="60"/>
      <c r="I5" s="61"/>
      <c r="J5" s="284"/>
      <c r="K5" s="285"/>
      <c r="L5" s="277"/>
      <c r="M5" s="286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</row>
    <row r="6" spans="1:83" s="64" customFormat="1" ht="15">
      <c r="A6" s="65"/>
      <c r="B6" s="61"/>
      <c r="C6" s="62"/>
      <c r="D6" s="61"/>
      <c r="E6" s="61"/>
      <c r="F6" s="61"/>
      <c r="G6" s="61"/>
      <c r="H6" s="61"/>
      <c r="I6" s="61"/>
      <c r="J6" s="61"/>
      <c r="K6" s="61"/>
      <c r="L6" s="62"/>
      <c r="M6" s="63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</row>
    <row r="7" spans="1:83" s="57" customFormat="1" ht="30.75" customHeight="1">
      <c r="A7" s="66" t="s">
        <v>5</v>
      </c>
      <c r="B7" s="67" t="s">
        <v>6</v>
      </c>
      <c r="C7" s="67" t="s">
        <v>7</v>
      </c>
      <c r="D7" s="66"/>
      <c r="E7" s="68"/>
      <c r="F7" s="67"/>
      <c r="G7" s="69"/>
      <c r="H7" s="70"/>
      <c r="I7" s="71"/>
      <c r="J7" s="71"/>
      <c r="K7" s="72" t="s">
        <v>8</v>
      </c>
      <c r="L7" s="67" t="s">
        <v>9</v>
      </c>
      <c r="M7" s="181">
        <f>M24/L4</f>
        <v>34.953471188724073</v>
      </c>
      <c r="N7" s="73"/>
      <c r="O7" s="73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</row>
    <row r="8" spans="1:83" s="57" customFormat="1" ht="16.3">
      <c r="A8" s="61"/>
      <c r="B8" s="61"/>
      <c r="C8" s="62"/>
      <c r="D8" s="74"/>
      <c r="E8" s="75"/>
      <c r="F8" s="76"/>
      <c r="G8" s="77"/>
      <c r="H8" s="78"/>
      <c r="I8" s="76"/>
      <c r="J8" s="76"/>
      <c r="K8" s="76"/>
      <c r="L8" s="62"/>
      <c r="M8" s="61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</row>
    <row r="9" spans="1:83" s="57" customFormat="1" ht="21" customHeight="1">
      <c r="A9" s="273" t="s">
        <v>10</v>
      </c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80">
        <f>SUM(K10:K17)</f>
        <v>743890.52875263756</v>
      </c>
      <c r="N9" s="73"/>
      <c r="O9" s="73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</row>
    <row r="10" spans="1:83" s="57" customFormat="1" ht="16.3">
      <c r="A10" s="81"/>
      <c r="B10" s="82"/>
      <c r="C10" s="62"/>
      <c r="D10" s="83"/>
      <c r="E10" s="83"/>
      <c r="F10" s="84"/>
      <c r="G10" s="85"/>
      <c r="H10" s="86"/>
      <c r="I10" s="87"/>
      <c r="J10" s="88"/>
      <c r="K10" s="89"/>
      <c r="L10" s="90"/>
      <c r="M10" s="6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</row>
    <row r="11" spans="1:83" s="57" customFormat="1" ht="21" customHeight="1">
      <c r="A11" s="81"/>
      <c r="B11" s="82"/>
      <c r="C11" s="220" t="s">
        <v>11</v>
      </c>
      <c r="D11" s="83"/>
      <c r="E11" s="83"/>
      <c r="F11" s="84"/>
      <c r="G11" s="85"/>
      <c r="H11" s="86"/>
      <c r="I11" s="87"/>
      <c r="J11" s="88"/>
      <c r="K11" s="89"/>
      <c r="L11" s="90"/>
      <c r="M11" s="6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</row>
    <row r="12" spans="1:83" s="79" customFormat="1" ht="24.45">
      <c r="A12" s="81">
        <f>IF(C12&lt;&gt;"",1+MAX($A$2:A11),"")</f>
        <v>1</v>
      </c>
      <c r="B12" s="82"/>
      <c r="C12" s="91" t="s">
        <v>12</v>
      </c>
      <c r="D12" s="92"/>
      <c r="E12" s="92"/>
      <c r="F12" s="93"/>
      <c r="G12" s="85"/>
      <c r="H12" s="86"/>
      <c r="I12" s="87"/>
      <c r="J12" s="88"/>
      <c r="K12" s="94">
        <f>ESTIMATE!O7</f>
        <v>0</v>
      </c>
      <c r="L12" s="95">
        <f>K12/$L$4</f>
        <v>0</v>
      </c>
      <c r="M12" s="6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</row>
    <row r="13" spans="1:83" s="79" customFormat="1" ht="24.45">
      <c r="A13" s="81">
        <f>IF(C13&lt;&gt;"",1+MAX($A$2:A12),"")</f>
        <v>2</v>
      </c>
      <c r="B13" s="82"/>
      <c r="C13" s="91" t="s">
        <v>13</v>
      </c>
      <c r="D13" s="92"/>
      <c r="E13" s="92"/>
      <c r="F13" s="93"/>
      <c r="G13" s="85"/>
      <c r="H13" s="86"/>
      <c r="I13" s="96"/>
      <c r="J13" s="88"/>
      <c r="K13" s="94">
        <f>ESTIMATE!O24</f>
        <v>46747.251800000005</v>
      </c>
      <c r="L13" s="95">
        <f t="shared" ref="L13:L16" si="0">K13/$L$4</f>
        <v>1.6896393465138977</v>
      </c>
      <c r="M13" s="6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</row>
    <row r="14" spans="1:83" s="79" customFormat="1" ht="24.45">
      <c r="A14" s="81">
        <f>IF(C14&lt;&gt;"",1+MAX($A$2:A13),"")</f>
        <v>3</v>
      </c>
      <c r="B14" s="98"/>
      <c r="C14" s="91" t="s">
        <v>14</v>
      </c>
      <c r="D14" s="92"/>
      <c r="E14" s="92"/>
      <c r="F14" s="93"/>
      <c r="G14" s="85"/>
      <c r="H14" s="86"/>
      <c r="I14" s="97"/>
      <c r="J14" s="88"/>
      <c r="K14" s="94">
        <f>ESTIMATE!O37</f>
        <v>342088.08833333338</v>
      </c>
      <c r="L14" s="95">
        <f t="shared" si="0"/>
        <v>12.364480729147843</v>
      </c>
      <c r="M14" s="6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</row>
    <row r="15" spans="1:83" s="79" customFormat="1" ht="23.5" customHeight="1">
      <c r="A15" s="81">
        <f>IF(C15&lt;&gt;"",1+MAX($A$2:A14),"")</f>
        <v>4</v>
      </c>
      <c r="B15" s="98"/>
      <c r="C15" s="91" t="s">
        <v>15</v>
      </c>
      <c r="D15" s="92"/>
      <c r="E15" s="92"/>
      <c r="F15" s="93"/>
      <c r="G15" s="85"/>
      <c r="H15" s="86"/>
      <c r="I15" s="97"/>
      <c r="J15" s="88"/>
      <c r="K15" s="94">
        <f>ESTIMATE!O55</f>
        <v>243928.48774762548</v>
      </c>
      <c r="L15" s="95">
        <f>K15/$L$4</f>
        <v>8.8165861042984588</v>
      </c>
      <c r="M15" s="6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</row>
    <row r="16" spans="1:83" s="79" customFormat="1" ht="23.5" customHeight="1">
      <c r="A16" s="81">
        <f>IF(C16&lt;&gt;"",1+MAX($A$2:A15),"")</f>
        <v>5</v>
      </c>
      <c r="B16" s="172"/>
      <c r="C16" s="173" t="s">
        <v>68</v>
      </c>
      <c r="D16" s="174"/>
      <c r="E16" s="174"/>
      <c r="F16" s="175"/>
      <c r="G16" s="176"/>
      <c r="H16" s="177"/>
      <c r="I16" s="178"/>
      <c r="J16" s="179"/>
      <c r="K16" s="180">
        <f>ESTIMATE!O94</f>
        <v>111126.70087167859</v>
      </c>
      <c r="L16" s="95">
        <f t="shared" si="0"/>
        <v>4.0165793498275413</v>
      </c>
      <c r="M16" s="6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</row>
    <row r="17" spans="1:83" s="79" customFormat="1" ht="16.3">
      <c r="A17" s="99"/>
      <c r="B17" s="100"/>
      <c r="C17" s="101"/>
      <c r="D17" s="102"/>
      <c r="E17" s="102"/>
      <c r="F17" s="103"/>
      <c r="G17" s="104"/>
      <c r="H17" s="105"/>
      <c r="I17" s="106"/>
      <c r="J17" s="107"/>
      <c r="K17" s="108"/>
      <c r="L17" s="109"/>
      <c r="M17" s="110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</row>
    <row r="18" spans="1:83" s="79" customFormat="1" ht="16.3">
      <c r="A18" s="61"/>
      <c r="B18" s="61"/>
      <c r="C18" s="61"/>
      <c r="D18" s="61"/>
      <c r="E18" s="61"/>
      <c r="F18" s="61"/>
      <c r="G18" s="115"/>
      <c r="H18" s="61"/>
      <c r="I18" s="61"/>
      <c r="J18" s="61"/>
      <c r="K18" s="61"/>
      <c r="L18" s="61"/>
      <c r="M18" s="6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</row>
    <row r="19" spans="1:83" s="57" customFormat="1" ht="16.3">
      <c r="A19" s="116" t="s">
        <v>16</v>
      </c>
      <c r="B19" s="117"/>
      <c r="C19" s="118"/>
      <c r="D19" s="118"/>
      <c r="E19" s="118"/>
      <c r="F19" s="118"/>
      <c r="G19" s="118"/>
      <c r="H19" s="118"/>
      <c r="I19" s="119"/>
      <c r="J19" s="119"/>
      <c r="K19" s="119"/>
      <c r="L19" s="119"/>
      <c r="M19" s="120">
        <f>SUM(M9:M17)</f>
        <v>743890.52875263756</v>
      </c>
      <c r="N19" s="121"/>
      <c r="O19" s="121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9"/>
      <c r="BX19" s="79"/>
      <c r="BY19" s="79"/>
      <c r="BZ19" s="79"/>
      <c r="CA19" s="79"/>
      <c r="CB19" s="79"/>
      <c r="CC19" s="79"/>
      <c r="CD19" s="79"/>
      <c r="CE19" s="79"/>
    </row>
    <row r="20" spans="1:83" s="57" customFormat="1" ht="16.3">
      <c r="A20" s="116" t="s">
        <v>17</v>
      </c>
      <c r="B20" s="117"/>
      <c r="C20" s="118"/>
      <c r="D20" s="122">
        <f>ESTIMATE!N121</f>
        <v>0.1</v>
      </c>
      <c r="E20" s="118"/>
      <c r="F20" s="119"/>
      <c r="G20" s="119"/>
      <c r="H20" s="119"/>
      <c r="I20" s="123"/>
      <c r="J20" s="119"/>
      <c r="K20" s="119"/>
      <c r="L20" s="119"/>
      <c r="M20" s="120">
        <f>M$19*D20</f>
        <v>74389.052875263762</v>
      </c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9"/>
      <c r="BX20" s="79"/>
      <c r="BY20" s="79"/>
      <c r="BZ20" s="79"/>
      <c r="CA20" s="79"/>
      <c r="CB20" s="79"/>
      <c r="CC20" s="79"/>
      <c r="CD20" s="79"/>
      <c r="CE20" s="79"/>
    </row>
    <row r="21" spans="1:83" s="57" customFormat="1" ht="16.3">
      <c r="A21" s="116" t="s">
        <v>18</v>
      </c>
      <c r="B21" s="117"/>
      <c r="C21" s="118"/>
      <c r="D21" s="122">
        <f>ESTIMATE!N122</f>
        <v>0.15</v>
      </c>
      <c r="E21" s="118"/>
      <c r="F21" s="119"/>
      <c r="G21" s="119"/>
      <c r="H21" s="119"/>
      <c r="I21" s="123"/>
      <c r="J21" s="119"/>
      <c r="K21" s="119"/>
      <c r="L21" s="119"/>
      <c r="M21" s="120">
        <f t="shared" ref="M21:M23" si="1">M$19*D21</f>
        <v>111583.57931289563</v>
      </c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9"/>
      <c r="BX21" s="79"/>
      <c r="BY21" s="79"/>
      <c r="BZ21" s="79"/>
      <c r="CA21" s="79"/>
      <c r="CB21" s="79"/>
      <c r="CC21" s="79"/>
      <c r="CD21" s="79"/>
      <c r="CE21" s="79"/>
    </row>
    <row r="22" spans="1:83" s="57" customFormat="1" ht="16.3">
      <c r="A22" s="116" t="s">
        <v>19</v>
      </c>
      <c r="B22" s="117"/>
      <c r="C22" s="118"/>
      <c r="D22" s="122">
        <f>ESTIMATE!N124</f>
        <v>0</v>
      </c>
      <c r="E22" s="118"/>
      <c r="F22" s="119"/>
      <c r="G22" s="119"/>
      <c r="H22" s="119"/>
      <c r="I22" s="123"/>
      <c r="J22" s="119"/>
      <c r="K22" s="119"/>
      <c r="L22" s="119"/>
      <c r="M22" s="120">
        <f t="shared" si="1"/>
        <v>0</v>
      </c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9"/>
      <c r="BX22" s="79"/>
      <c r="BY22" s="79"/>
      <c r="BZ22" s="79"/>
      <c r="CA22" s="79"/>
      <c r="CB22" s="79"/>
      <c r="CC22" s="79"/>
      <c r="CD22" s="79"/>
      <c r="CE22" s="79"/>
    </row>
    <row r="23" spans="1:83" s="57" customFormat="1" ht="16.3">
      <c r="A23" s="116" t="s">
        <v>20</v>
      </c>
      <c r="B23" s="117"/>
      <c r="C23" s="118"/>
      <c r="D23" s="122">
        <f>ESTIMATE!N125</f>
        <v>0.05</v>
      </c>
      <c r="E23" s="118"/>
      <c r="F23" s="119"/>
      <c r="G23" s="119"/>
      <c r="H23" s="119"/>
      <c r="I23" s="123"/>
      <c r="J23" s="119"/>
      <c r="K23" s="119"/>
      <c r="L23" s="119"/>
      <c r="M23" s="120">
        <f t="shared" si="1"/>
        <v>37194.526437631881</v>
      </c>
      <c r="N23" s="73"/>
      <c r="O23" s="73"/>
      <c r="P23" s="124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9"/>
      <c r="BX23" s="79"/>
      <c r="BY23" s="79"/>
      <c r="BZ23" s="79"/>
      <c r="CA23" s="79"/>
      <c r="CB23" s="79"/>
      <c r="CC23" s="79"/>
      <c r="CD23" s="79"/>
      <c r="CE23" s="79"/>
    </row>
    <row r="24" spans="1:83" s="57" customFormat="1" ht="16.75" thickBot="1">
      <c r="A24" s="116" t="s">
        <v>21</v>
      </c>
      <c r="B24" s="117"/>
      <c r="C24" s="118"/>
      <c r="D24" s="118"/>
      <c r="E24" s="118"/>
      <c r="F24" s="118"/>
      <c r="G24" s="118"/>
      <c r="H24" s="118"/>
      <c r="I24" s="118"/>
      <c r="J24" s="119"/>
      <c r="K24" s="119"/>
      <c r="L24" s="119"/>
      <c r="M24" s="120">
        <f>SUM(M19:M23)</f>
        <v>967057.68737842888</v>
      </c>
      <c r="N24" s="124"/>
      <c r="O24" s="124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9"/>
      <c r="BX24" s="79"/>
      <c r="BY24" s="79"/>
      <c r="BZ24" s="79"/>
      <c r="CA24" s="79"/>
      <c r="CB24" s="79"/>
      <c r="CC24" s="79"/>
      <c r="CD24" s="79"/>
      <c r="CE24" s="79"/>
    </row>
    <row r="25" spans="1:83" s="57" customFormat="1" ht="15.65" customHeight="1">
      <c r="A25" s="265" t="s">
        <v>69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9"/>
      <c r="BX25" s="79"/>
      <c r="BY25" s="79"/>
      <c r="BZ25" s="79"/>
      <c r="CA25" s="79"/>
      <c r="CB25" s="79"/>
      <c r="CC25" s="79"/>
      <c r="CD25" s="79"/>
      <c r="CE25" s="79"/>
    </row>
    <row r="26" spans="1:83" s="57" customFormat="1" ht="16.3">
      <c r="A26" s="266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9"/>
      <c r="BX26" s="79"/>
      <c r="BY26" s="79"/>
      <c r="BZ26" s="79"/>
      <c r="CA26" s="79"/>
      <c r="CB26" s="79"/>
      <c r="CC26" s="79"/>
      <c r="CD26" s="79"/>
      <c r="CE26" s="79"/>
    </row>
    <row r="27" spans="1:83" s="1" customFormat="1" ht="15.9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"/>
      <c r="L27" s="18"/>
      <c r="M27" s="3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2"/>
      <c r="BX27" s="2"/>
      <c r="BY27" s="2"/>
      <c r="BZ27" s="2"/>
      <c r="CA27" s="2"/>
      <c r="CB27" s="2"/>
      <c r="CC27" s="2"/>
      <c r="CD27" s="2"/>
      <c r="CE27" s="2"/>
    </row>
    <row r="28" spans="1:83" s="1" customFormat="1" ht="15.9">
      <c r="A28" s="182"/>
      <c r="B28" s="182"/>
      <c r="C28" s="182"/>
      <c r="D28" s="182"/>
      <c r="E28" s="182"/>
      <c r="F28" s="182"/>
      <c r="G28" s="182"/>
      <c r="H28" s="182"/>
      <c r="I28" s="182"/>
      <c r="J28" s="182"/>
      <c r="K28" s="18"/>
      <c r="L28" s="18"/>
      <c r="M28" s="3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2"/>
      <c r="BX28" s="2"/>
      <c r="BY28" s="2"/>
      <c r="BZ28" s="2"/>
      <c r="CA28" s="2"/>
      <c r="CB28" s="2"/>
      <c r="CC28" s="2"/>
      <c r="CD28" s="2"/>
      <c r="CE28" s="2"/>
    </row>
    <row r="29" spans="1:83" s="1" customFormat="1" ht="15.9">
      <c r="A29" s="10" t="str">
        <f>IF(E29&lt;&gt;"",1+MAX($A$25:A28),"")</f>
        <v/>
      </c>
      <c r="B29" s="4"/>
      <c r="C29" s="11"/>
      <c r="D29" s="12"/>
      <c r="E29" s="13"/>
      <c r="F29" s="14"/>
      <c r="G29" s="15"/>
      <c r="H29" s="16"/>
      <c r="I29" s="15"/>
      <c r="J29" s="15"/>
      <c r="K29" s="18"/>
      <c r="L29" s="18"/>
      <c r="M29" s="3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2"/>
      <c r="BX29" s="2"/>
      <c r="BY29" s="2"/>
      <c r="BZ29" s="2"/>
      <c r="CA29" s="2"/>
      <c r="CB29" s="2"/>
      <c r="CC29" s="2"/>
      <c r="CD29" s="2"/>
      <c r="CE29" s="2"/>
    </row>
    <row r="30" spans="1:83" s="1" customFormat="1" ht="15.9">
      <c r="A30" s="10" t="str">
        <f>IF(E30&lt;&gt;"",1+MAX($A$25:A29),"")</f>
        <v/>
      </c>
      <c r="B30" s="4"/>
      <c r="C30" s="11"/>
      <c r="D30" s="12"/>
      <c r="E30" s="13"/>
      <c r="F30" s="14"/>
      <c r="G30" s="15"/>
      <c r="H30" s="16"/>
      <c r="I30" s="15"/>
      <c r="J30" s="15"/>
      <c r="K30" s="18"/>
      <c r="L30" s="18"/>
      <c r="M30" s="3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2"/>
      <c r="BX30" s="2"/>
      <c r="BY30" s="2"/>
      <c r="BZ30" s="2"/>
      <c r="CA30" s="2"/>
      <c r="CB30" s="2"/>
      <c r="CC30" s="2"/>
      <c r="CD30" s="2"/>
      <c r="CE30" s="2"/>
    </row>
    <row r="31" spans="1:83" s="1" customFormat="1">
      <c r="A31" s="10" t="str">
        <f>IF(E31&lt;&gt;"",1+MAX($A$25:A30),"")</f>
        <v/>
      </c>
      <c r="B31" s="4"/>
      <c r="C31" s="11"/>
      <c r="D31" s="12"/>
      <c r="E31" s="13"/>
      <c r="F31" s="14"/>
      <c r="G31" s="15"/>
      <c r="H31" s="16"/>
      <c r="I31" s="15"/>
      <c r="J31" s="15"/>
      <c r="K31" s="18"/>
      <c r="L31" s="18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</row>
    <row r="32" spans="1:83" s="1" customFormat="1">
      <c r="A32" s="10" t="str">
        <f>IF(E32&lt;&gt;"",1+MAX($A$25:A31),"")</f>
        <v/>
      </c>
      <c r="B32" s="4"/>
      <c r="C32" s="11"/>
      <c r="D32" s="12"/>
      <c r="E32" s="13"/>
      <c r="F32" s="14"/>
      <c r="G32" s="15"/>
      <c r="H32" s="16"/>
      <c r="I32" s="15"/>
      <c r="J32" s="15"/>
      <c r="K32" s="18"/>
      <c r="L32" s="18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</row>
    <row r="33" spans="1:74" s="1" customFormat="1">
      <c r="A33" s="10" t="str">
        <f>IF(E33&lt;&gt;"",1+MAX($A$25:A32),"")</f>
        <v/>
      </c>
      <c r="B33" s="4"/>
      <c r="C33" s="11"/>
      <c r="D33" s="12"/>
      <c r="E33" s="13"/>
      <c r="F33" s="14"/>
      <c r="G33" s="15"/>
      <c r="H33" s="16"/>
      <c r="I33" s="15"/>
      <c r="J33" s="15"/>
      <c r="K33" s="18"/>
      <c r="L33" s="18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</row>
    <row r="34" spans="1:74" s="1" customFormat="1">
      <c r="A34" s="10" t="str">
        <f>IF(E34&lt;&gt;"",1+MAX($A$25:A33),"")</f>
        <v/>
      </c>
      <c r="B34" s="4"/>
      <c r="C34" s="11"/>
      <c r="D34" s="12"/>
      <c r="E34" s="13"/>
      <c r="F34" s="14"/>
      <c r="G34" s="15"/>
      <c r="H34" s="16"/>
      <c r="I34" s="15"/>
      <c r="J34" s="15"/>
      <c r="K34" s="18"/>
      <c r="L34" s="18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</row>
    <row r="35" spans="1:74" s="1" customFormat="1">
      <c r="A35" s="10" t="str">
        <f>IF(E35&lt;&gt;"",1+MAX($A$25:A34),"")</f>
        <v/>
      </c>
      <c r="B35" s="4"/>
      <c r="C35" s="11"/>
      <c r="D35" s="12"/>
      <c r="E35" s="13"/>
      <c r="F35" s="14"/>
      <c r="G35" s="15"/>
      <c r="H35" s="16"/>
      <c r="I35" s="15"/>
      <c r="J35" s="15"/>
      <c r="K35" s="18"/>
      <c r="L35" s="18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s="1" customFormat="1">
      <c r="A36" s="10" t="str">
        <f>IF(E36&lt;&gt;"",1+MAX($A$25:A35),"")</f>
        <v/>
      </c>
      <c r="B36" s="4"/>
      <c r="C36" s="11"/>
      <c r="D36" s="12"/>
      <c r="E36" s="13"/>
      <c r="F36" s="14"/>
      <c r="G36" s="15"/>
      <c r="H36" s="16"/>
      <c r="I36" s="15"/>
      <c r="J36" s="15"/>
      <c r="K36" s="18"/>
      <c r="L36" s="18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</row>
    <row r="37" spans="1:74" s="1" customFormat="1">
      <c r="A37" s="10" t="str">
        <f>IF(E37&lt;&gt;"",1+MAX($A$25:A36),"")</f>
        <v/>
      </c>
      <c r="B37" s="4"/>
      <c r="C37" s="11"/>
      <c r="D37" s="12"/>
      <c r="E37" s="13"/>
      <c r="F37" s="14"/>
      <c r="G37" s="15"/>
      <c r="H37" s="16"/>
      <c r="I37" s="15"/>
      <c r="J37" s="15"/>
      <c r="K37" s="18"/>
      <c r="L37" s="18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</row>
    <row r="38" spans="1:74" s="1" customFormat="1">
      <c r="A38" s="10" t="str">
        <f>IF(E38&lt;&gt;"",1+MAX($A$25:A37),"")</f>
        <v/>
      </c>
      <c r="B38" s="4"/>
      <c r="C38" s="11"/>
      <c r="D38" s="12"/>
      <c r="E38" s="13"/>
      <c r="F38" s="14"/>
      <c r="G38" s="15"/>
      <c r="H38" s="16"/>
      <c r="I38" s="15"/>
      <c r="J38" s="18"/>
      <c r="K38" s="18"/>
      <c r="L38" s="1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</row>
    <row r="39" spans="1:74" s="1" customFormat="1">
      <c r="A39" s="10" t="str">
        <f>IF(E39&lt;&gt;"",1+MAX($A$25:A38),"")</f>
        <v/>
      </c>
      <c r="B39" s="4"/>
      <c r="C39" s="11"/>
      <c r="D39" s="12"/>
      <c r="E39" s="13"/>
      <c r="F39" s="14"/>
      <c r="G39" s="15"/>
      <c r="H39" s="16"/>
      <c r="I39" s="15"/>
      <c r="J39" s="15"/>
      <c r="K39" s="18"/>
      <c r="L39" s="18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</row>
    <row r="40" spans="1:74" s="1" customFormat="1">
      <c r="A40" s="10" t="str">
        <f>IF(E40&lt;&gt;"",1+MAX($A$25:A39),"")</f>
        <v/>
      </c>
      <c r="B40" s="4"/>
      <c r="C40" s="11"/>
      <c r="D40" s="12"/>
      <c r="E40" s="13"/>
      <c r="F40" s="14"/>
      <c r="G40" s="15"/>
      <c r="H40" s="16"/>
      <c r="I40" s="15"/>
      <c r="J40" s="15"/>
      <c r="K40" s="18"/>
      <c r="L40" s="18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</row>
    <row r="41" spans="1:74" s="1" customFormat="1">
      <c r="A41" s="10" t="str">
        <f>IF(E41&lt;&gt;"",1+MAX($A$25:A40),"")</f>
        <v/>
      </c>
      <c r="B41" s="4"/>
      <c r="C41" s="11"/>
      <c r="D41" s="12"/>
      <c r="E41" s="13"/>
      <c r="F41" s="14"/>
      <c r="G41" s="15"/>
      <c r="H41" s="16"/>
      <c r="I41" s="15"/>
      <c r="J41" s="15"/>
      <c r="K41" s="18"/>
      <c r="L41" s="18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</row>
    <row r="42" spans="1:74" s="1" customFormat="1">
      <c r="A42" s="10" t="str">
        <f>IF(E42&lt;&gt;"",1+MAX($A$25:A41),"")</f>
        <v/>
      </c>
      <c r="B42" s="4"/>
      <c r="C42" s="11"/>
      <c r="D42" s="12"/>
      <c r="E42" s="13"/>
      <c r="F42" s="14"/>
      <c r="G42" s="15"/>
      <c r="H42" s="16"/>
      <c r="I42" s="15"/>
      <c r="J42" s="15"/>
      <c r="K42" s="18"/>
      <c r="L42" s="18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</row>
    <row r="43" spans="1:74" s="1" customFormat="1">
      <c r="A43" s="10" t="str">
        <f>IF(E43&lt;&gt;"",1+MAX($A$25:A42),"")</f>
        <v/>
      </c>
      <c r="B43" s="4"/>
      <c r="C43" s="11"/>
      <c r="D43" s="12"/>
      <c r="E43" s="13"/>
      <c r="F43" s="14"/>
      <c r="G43" s="15"/>
      <c r="H43" s="16"/>
      <c r="I43" s="15"/>
      <c r="J43" s="15"/>
      <c r="K43" s="18"/>
      <c r="L43" s="18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</row>
    <row r="44" spans="1:74" s="1" customFormat="1">
      <c r="A44" s="10" t="str">
        <f>IF(E44&lt;&gt;"",1+MAX($A$25:A43),"")</f>
        <v/>
      </c>
      <c r="B44" s="4"/>
      <c r="C44" s="11"/>
      <c r="D44" s="12"/>
      <c r="E44" s="13"/>
      <c r="F44" s="14"/>
      <c r="G44" s="15"/>
      <c r="H44" s="16"/>
      <c r="I44" s="15"/>
      <c r="J44" s="15"/>
      <c r="K44" s="18"/>
      <c r="L44" s="18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</row>
    <row r="45" spans="1:74" s="1" customFormat="1">
      <c r="A45" s="10" t="str">
        <f>IF(E45&lt;&gt;"",1+MAX($A$25:A44),"")</f>
        <v/>
      </c>
      <c r="B45" s="4"/>
      <c r="C45" s="11"/>
      <c r="D45" s="12"/>
      <c r="E45" s="13"/>
      <c r="F45" s="14"/>
      <c r="G45" s="15"/>
      <c r="H45" s="16"/>
      <c r="I45" s="15"/>
      <c r="J45" s="15"/>
      <c r="K45" s="18"/>
      <c r="L45" s="18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</row>
    <row r="46" spans="1:74" s="1" customFormat="1">
      <c r="A46" s="10" t="str">
        <f>IF(E46&lt;&gt;"",1+MAX($A$25:A45),"")</f>
        <v/>
      </c>
      <c r="B46" s="4"/>
      <c r="C46" s="11"/>
      <c r="D46" s="12"/>
      <c r="E46" s="13"/>
      <c r="F46" s="14"/>
      <c r="G46" s="15"/>
      <c r="H46" s="16"/>
      <c r="I46" s="15"/>
      <c r="J46" s="15"/>
      <c r="K46" s="15"/>
      <c r="L46" s="15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</row>
    <row r="47" spans="1:74" s="1" customFormat="1">
      <c r="A47" s="10" t="str">
        <f>IF(E47&lt;&gt;"",1+MAX($A$25:A46),"")</f>
        <v/>
      </c>
      <c r="B47" s="4"/>
      <c r="C47" s="11"/>
      <c r="D47" s="12"/>
      <c r="E47" s="13"/>
      <c r="F47" s="14"/>
      <c r="G47" s="15"/>
      <c r="H47" s="16"/>
      <c r="I47" s="15"/>
      <c r="J47" s="15"/>
      <c r="K47" s="15"/>
      <c r="L47" s="15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</row>
    <row r="48" spans="1:74" s="1" customFormat="1">
      <c r="A48" s="10" t="str">
        <f>IF(E48&lt;&gt;"",1+MAX($A$25:A47),"")</f>
        <v/>
      </c>
      <c r="B48" s="4"/>
      <c r="C48" s="11"/>
      <c r="D48" s="12"/>
      <c r="E48" s="13"/>
      <c r="F48" s="14"/>
      <c r="G48" s="15"/>
      <c r="H48" s="16"/>
      <c r="I48" s="15"/>
      <c r="J48" s="15"/>
      <c r="K48" s="15"/>
      <c r="L48" s="15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</row>
    <row r="49" spans="1:74" s="1" customFormat="1">
      <c r="A49" s="10" t="str">
        <f>IF(E49&lt;&gt;"",1+MAX($A$25:A48),"")</f>
        <v/>
      </c>
      <c r="B49" s="4"/>
      <c r="C49" s="11"/>
      <c r="D49" s="12"/>
      <c r="E49" s="13"/>
      <c r="F49" s="14"/>
      <c r="G49" s="15"/>
      <c r="H49" s="16"/>
      <c r="I49" s="15"/>
      <c r="J49" s="15"/>
      <c r="K49" s="15"/>
      <c r="L49" s="15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</row>
    <row r="50" spans="1:74" s="1" customFormat="1">
      <c r="A50" s="10" t="str">
        <f>IF(E50&lt;&gt;"",1+MAX($A$25:A49),"")</f>
        <v/>
      </c>
      <c r="B50" s="4"/>
      <c r="C50" s="11"/>
      <c r="D50" s="12"/>
      <c r="E50" s="13"/>
      <c r="F50" s="14"/>
      <c r="G50" s="15"/>
      <c r="H50" s="16"/>
      <c r="I50" s="15"/>
      <c r="J50" s="15"/>
      <c r="K50" s="15"/>
      <c r="L50" s="15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</row>
    <row r="51" spans="1:74" s="1" customFormat="1">
      <c r="A51" s="10" t="str">
        <f>IF(E51&lt;&gt;"",1+MAX($A$25:A50),"")</f>
        <v/>
      </c>
      <c r="B51" s="4"/>
      <c r="C51" s="11"/>
      <c r="D51" s="12"/>
      <c r="E51" s="13"/>
      <c r="F51" s="14"/>
      <c r="G51" s="15"/>
      <c r="H51" s="16"/>
      <c r="I51" s="15"/>
      <c r="J51" s="15"/>
      <c r="K51" s="15"/>
      <c r="L51" s="1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</row>
    <row r="52" spans="1:74" s="1" customFormat="1">
      <c r="A52" s="10" t="str">
        <f>IF(E52&lt;&gt;"",1+MAX($A$25:A51),"")</f>
        <v/>
      </c>
      <c r="B52" s="4"/>
      <c r="C52" s="11"/>
      <c r="D52" s="12"/>
      <c r="E52" s="13"/>
      <c r="F52" s="14"/>
      <c r="G52" s="15"/>
      <c r="H52" s="16"/>
      <c r="I52" s="15"/>
      <c r="J52" s="15"/>
      <c r="K52" s="15"/>
      <c r="L52" s="1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</row>
    <row r="53" spans="1:74" s="1" customFormat="1">
      <c r="A53" s="10" t="str">
        <f>IF(E53&lt;&gt;"",1+MAX($A$25:A52),"")</f>
        <v/>
      </c>
      <c r="B53" s="4"/>
      <c r="C53" s="11"/>
      <c r="D53" s="12"/>
      <c r="E53" s="13"/>
      <c r="F53" s="14"/>
      <c r="G53" s="15"/>
      <c r="H53" s="16"/>
      <c r="I53" s="15"/>
      <c r="J53" s="15"/>
      <c r="K53" s="15"/>
      <c r="L53" s="1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</row>
    <row r="54" spans="1:74" s="1" customFormat="1">
      <c r="A54" s="10" t="str">
        <f>IF(E54&lt;&gt;"",1+MAX($A$25:A53),"")</f>
        <v/>
      </c>
      <c r="B54" s="4"/>
      <c r="C54" s="11"/>
      <c r="D54" s="12"/>
      <c r="E54" s="13"/>
      <c r="F54" s="14"/>
      <c r="G54" s="15"/>
      <c r="H54" s="16"/>
      <c r="I54" s="15"/>
      <c r="J54" s="15"/>
      <c r="K54" s="15"/>
      <c r="L54" s="15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</row>
    <row r="55" spans="1:74" s="1" customFormat="1">
      <c r="A55" s="10" t="str">
        <f>IF(E55&lt;&gt;"",1+MAX($A$25:A54),"")</f>
        <v/>
      </c>
      <c r="B55" s="4"/>
      <c r="C55" s="11"/>
      <c r="D55" s="12"/>
      <c r="E55" s="13"/>
      <c r="F55" s="14"/>
      <c r="G55" s="15"/>
      <c r="H55" s="16"/>
      <c r="I55" s="15"/>
      <c r="J55" s="15"/>
      <c r="K55" s="15"/>
      <c r="L55" s="15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</row>
    <row r="56" spans="1:74" s="1" customFormat="1">
      <c r="A56" s="10" t="str">
        <f>IF(E56&lt;&gt;"",1+MAX($A$25:A55),"")</f>
        <v/>
      </c>
      <c r="B56" s="4"/>
      <c r="C56" s="11"/>
      <c r="D56" s="12"/>
      <c r="E56" s="13"/>
      <c r="F56" s="14"/>
      <c r="G56" s="15"/>
      <c r="H56" s="16"/>
      <c r="I56" s="15"/>
      <c r="J56" s="15"/>
      <c r="K56" s="15"/>
      <c r="L56" s="1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4" s="1" customFormat="1">
      <c r="A57" s="10" t="str">
        <f>IF(E57&lt;&gt;"",1+MAX($A$25:A56),"")</f>
        <v/>
      </c>
      <c r="B57" s="4"/>
      <c r="C57" s="11"/>
      <c r="D57" s="12"/>
      <c r="E57" s="13"/>
      <c r="F57" s="14"/>
      <c r="G57" s="15"/>
      <c r="H57" s="16"/>
      <c r="I57" s="15"/>
      <c r="J57" s="15"/>
      <c r="K57" s="15"/>
      <c r="L57" s="1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</row>
    <row r="58" spans="1:74" s="1" customFormat="1">
      <c r="A58" s="10" t="str">
        <f>IF(E58&lt;&gt;"",1+MAX($A$25:A57),"")</f>
        <v/>
      </c>
      <c r="B58" s="4"/>
      <c r="C58" s="11"/>
      <c r="D58" s="12"/>
      <c r="E58" s="13"/>
      <c r="F58" s="14"/>
      <c r="G58" s="15"/>
      <c r="H58" s="16"/>
      <c r="I58" s="15"/>
      <c r="J58" s="15"/>
      <c r="K58" s="15"/>
      <c r="L58" s="1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</row>
    <row r="59" spans="1:74" s="1" customFormat="1">
      <c r="A59" s="10" t="str">
        <f>IF(E59&lt;&gt;"",1+MAX($A$25:A58),"")</f>
        <v/>
      </c>
      <c r="B59" s="4"/>
      <c r="C59" s="11"/>
      <c r="D59" s="12"/>
      <c r="E59" s="13"/>
      <c r="F59" s="14"/>
      <c r="G59" s="15"/>
      <c r="H59" s="16"/>
      <c r="I59" s="15"/>
      <c r="J59" s="15"/>
      <c r="K59" s="15"/>
      <c r="L59" s="1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</row>
    <row r="60" spans="1:74" s="1" customFormat="1">
      <c r="A60" s="10" t="str">
        <f>IF(E60&lt;&gt;"",1+MAX($A$25:A59),"")</f>
        <v/>
      </c>
      <c r="B60" s="4"/>
      <c r="C60" s="11"/>
      <c r="D60" s="12"/>
      <c r="E60" s="13"/>
      <c r="F60" s="14"/>
      <c r="G60" s="15"/>
      <c r="H60" s="16"/>
      <c r="I60" s="15"/>
      <c r="J60" s="15"/>
      <c r="K60" s="15"/>
      <c r="L60" s="15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</row>
    <row r="61" spans="1:74" s="1" customFormat="1">
      <c r="A61" s="10" t="str">
        <f>IF(E61&lt;&gt;"",1+MAX($A$25:A60),"")</f>
        <v/>
      </c>
      <c r="B61" s="4"/>
      <c r="C61" s="11"/>
      <c r="D61" s="12"/>
      <c r="E61" s="13"/>
      <c r="F61" s="14"/>
      <c r="G61" s="15"/>
      <c r="H61" s="16"/>
      <c r="I61" s="15"/>
      <c r="J61" s="15"/>
      <c r="K61" s="15"/>
      <c r="L61" s="15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</row>
    <row r="62" spans="1:74" s="1" customFormat="1">
      <c r="A62" s="10" t="str">
        <f>IF(E62&lt;&gt;"",1+MAX($A$25:A61),"")</f>
        <v/>
      </c>
      <c r="B62" s="4"/>
      <c r="C62" s="5"/>
      <c r="D62" s="6"/>
      <c r="E62" s="7"/>
      <c r="F62" s="3"/>
      <c r="G62" s="8"/>
      <c r="H62" s="9"/>
      <c r="I62" s="3"/>
      <c r="J62" s="3"/>
      <c r="K62" s="15"/>
      <c r="L62" s="15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</row>
    <row r="63" spans="1:74" s="1" customFormat="1">
      <c r="A63" s="10" t="str">
        <f>IF(E63&lt;&gt;"",1+MAX($A$25:A62),"")</f>
        <v/>
      </c>
      <c r="B63" s="4"/>
      <c r="C63" s="5"/>
      <c r="D63" s="6"/>
      <c r="E63" s="7"/>
      <c r="F63" s="3"/>
      <c r="G63" s="8"/>
      <c r="H63" s="9"/>
      <c r="I63" s="3"/>
      <c r="J63" s="3"/>
      <c r="K63" s="15"/>
      <c r="L63" s="15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1:74" s="1" customFormat="1">
      <c r="A64" s="10" t="str">
        <f>IF(E64&lt;&gt;"",1+MAX($A$25:A63),"")</f>
        <v/>
      </c>
      <c r="B64" s="4"/>
      <c r="C64" s="5"/>
      <c r="D64" s="6"/>
      <c r="E64" s="7"/>
      <c r="F64" s="3"/>
      <c r="G64" s="8"/>
      <c r="H64" s="9"/>
      <c r="I64" s="3"/>
      <c r="J64" s="3"/>
      <c r="K64" s="15"/>
      <c r="L64" s="15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</row>
    <row r="65" spans="1:74" s="1" customFormat="1">
      <c r="A65" s="10" t="str">
        <f>IF(E65&lt;&gt;"",1+MAX($A$25:A64),"")</f>
        <v/>
      </c>
      <c r="B65" s="4"/>
      <c r="C65" s="5"/>
      <c r="D65" s="6"/>
      <c r="E65" s="7"/>
      <c r="F65" s="3"/>
      <c r="G65" s="8"/>
      <c r="H65" s="9"/>
      <c r="I65" s="3"/>
      <c r="J65" s="3"/>
      <c r="K65" s="15"/>
      <c r="L65" s="15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</row>
    <row r="66" spans="1:74" s="1" customFormat="1">
      <c r="A66" s="10" t="str">
        <f>IF(E66&lt;&gt;"",1+MAX($A$25:A65),"")</f>
        <v/>
      </c>
      <c r="B66" s="4"/>
      <c r="C66" s="5"/>
      <c r="D66" s="6"/>
      <c r="E66" s="7"/>
      <c r="F66" s="3"/>
      <c r="G66" s="8"/>
      <c r="H66" s="9"/>
      <c r="I66" s="3"/>
      <c r="J66" s="3"/>
      <c r="K66" s="15"/>
      <c r="L66" s="15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</row>
    <row r="67" spans="1:74" s="1" customFormat="1">
      <c r="A67" s="10" t="str">
        <f>IF(E67&lt;&gt;"",1+MAX($A$25:A66),"")</f>
        <v/>
      </c>
      <c r="B67" s="4"/>
      <c r="C67" s="5"/>
      <c r="D67" s="6"/>
      <c r="E67" s="7"/>
      <c r="F67" s="3"/>
      <c r="G67" s="8"/>
      <c r="H67" s="9"/>
      <c r="I67" s="3"/>
      <c r="J67" s="3"/>
      <c r="K67" s="15"/>
      <c r="L67" s="15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</row>
    <row r="68" spans="1:74" s="1" customFormat="1">
      <c r="A68" s="10" t="str">
        <f>IF(E68&lt;&gt;"",1+MAX($A$25:A67),"")</f>
        <v/>
      </c>
      <c r="B68" s="4"/>
      <c r="C68" s="5"/>
      <c r="D68" s="6"/>
      <c r="E68" s="7"/>
      <c r="F68" s="3"/>
      <c r="G68" s="8"/>
      <c r="H68" s="9"/>
      <c r="I68" s="3"/>
      <c r="J68" s="3"/>
      <c r="K68" s="15"/>
      <c r="L68" s="15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</row>
    <row r="69" spans="1:74">
      <c r="A69" s="10" t="str">
        <f>IF(E69&lt;&gt;"",1+MAX($A$25:A68),"")</f>
        <v/>
      </c>
      <c r="K69" s="15"/>
      <c r="L69" s="15"/>
    </row>
    <row r="70" spans="1:74">
      <c r="A70" s="10" t="str">
        <f>IF(E70&lt;&gt;"",1+MAX($A$25:A69),"")</f>
        <v/>
      </c>
      <c r="K70" s="15"/>
      <c r="L70" s="15"/>
    </row>
    <row r="71" spans="1:74">
      <c r="A71" s="10" t="str">
        <f>IF(E71&lt;&gt;"",1+MAX($A$25:A70),"")</f>
        <v/>
      </c>
      <c r="K71" s="15"/>
      <c r="L71" s="15"/>
    </row>
    <row r="72" spans="1:74">
      <c r="A72" s="10" t="str">
        <f>IF(E72&lt;&gt;"",1+MAX($A$25:A71),"")</f>
        <v/>
      </c>
      <c r="K72" s="15"/>
      <c r="L72" s="15"/>
    </row>
    <row r="73" spans="1:74">
      <c r="A73" s="10" t="str">
        <f>IF(E73&lt;&gt;"",1+MAX($A$25:A72),"")</f>
        <v/>
      </c>
      <c r="K73" s="15"/>
      <c r="L73" s="15"/>
    </row>
    <row r="74" spans="1:74">
      <c r="A74" s="10" t="str">
        <f>IF(E74&lt;&gt;"",1+MAX($A$25:A73),"")</f>
        <v/>
      </c>
      <c r="K74" s="15"/>
      <c r="L74" s="15"/>
    </row>
    <row r="75" spans="1:74">
      <c r="A75" s="10" t="str">
        <f>IF(E75&lt;&gt;"",1+MAX($A$25:A74),"")</f>
        <v/>
      </c>
      <c r="K75" s="15"/>
      <c r="L75" s="15"/>
    </row>
    <row r="76" spans="1:74">
      <c r="A76" s="10" t="str">
        <f>IF(E76&lt;&gt;"",1+MAX($A$25:A75),"")</f>
        <v/>
      </c>
      <c r="K76" s="15"/>
      <c r="L76" s="15"/>
    </row>
    <row r="77" spans="1:74">
      <c r="A77" s="10" t="str">
        <f>IF(E77&lt;&gt;"",1+MAX($A$25:A76),"")</f>
        <v/>
      </c>
      <c r="K77" s="15"/>
      <c r="L77" s="15"/>
    </row>
    <row r="78" spans="1:74">
      <c r="A78" s="10" t="str">
        <f>IF(E78&lt;&gt;"",1+MAX($A$25:A77),"")</f>
        <v/>
      </c>
      <c r="K78" s="15"/>
      <c r="L78" s="15"/>
    </row>
    <row r="79" spans="1:74">
      <c r="A79" s="10" t="str">
        <f>IF(E79&lt;&gt;"",1+MAX($A$25:A78),"")</f>
        <v/>
      </c>
      <c r="K79" s="15"/>
      <c r="L79" s="15"/>
    </row>
    <row r="80" spans="1:74">
      <c r="A80" s="10" t="str">
        <f>IF(E80&lt;&gt;"",1+MAX($A$25:A79),"")</f>
        <v/>
      </c>
      <c r="K80" s="15"/>
      <c r="L80" s="15"/>
    </row>
    <row r="81" spans="1:12">
      <c r="A81" s="10" t="str">
        <f>IF(E81&lt;&gt;"",1+MAX($A$25:A80),"")</f>
        <v/>
      </c>
      <c r="K81" s="15"/>
      <c r="L81" s="15"/>
    </row>
    <row r="82" spans="1:12">
      <c r="A82" s="10" t="str">
        <f>IF(E82&lt;&gt;"",1+MAX($A$25:A81),"")</f>
        <v/>
      </c>
      <c r="K82" s="15"/>
      <c r="L82" s="15"/>
    </row>
    <row r="83" spans="1:12">
      <c r="A83" s="10" t="str">
        <f>IF(E83&lt;&gt;"",1+MAX($A$25:A82),"")</f>
        <v/>
      </c>
      <c r="K83" s="15"/>
      <c r="L83" s="15"/>
    </row>
    <row r="84" spans="1:12">
      <c r="A84" s="10" t="str">
        <f>IF(E84&lt;&gt;"",1+MAX($A$25:A83),"")</f>
        <v/>
      </c>
      <c r="K84" s="15"/>
      <c r="L84" s="15"/>
    </row>
    <row r="85" spans="1:12">
      <c r="A85" s="10" t="str">
        <f>IF(E85&lt;&gt;"",1+MAX($A$25:A84),"")</f>
        <v/>
      </c>
      <c r="K85" s="15"/>
      <c r="L85" s="15"/>
    </row>
    <row r="86" spans="1:12">
      <c r="A86" s="10" t="str">
        <f>IF(E86&lt;&gt;"",1+MAX($A$25:A85),"")</f>
        <v/>
      </c>
      <c r="K86" s="15"/>
      <c r="L86" s="15"/>
    </row>
    <row r="87" spans="1:12">
      <c r="A87" s="10" t="str">
        <f>IF(E87&lt;&gt;"",1+MAX($A$25:A86),"")</f>
        <v/>
      </c>
      <c r="K87" s="15"/>
      <c r="L87" s="15"/>
    </row>
    <row r="88" spans="1:12">
      <c r="A88" s="10" t="str">
        <f>IF(E88&lt;&gt;"",1+MAX($A$25:A87),"")</f>
        <v/>
      </c>
      <c r="K88" s="15"/>
      <c r="L88" s="15"/>
    </row>
    <row r="89" spans="1:12">
      <c r="A89" s="10" t="str">
        <f>IF(E89&lt;&gt;"",1+MAX($A$25:A88),"")</f>
        <v/>
      </c>
      <c r="K89" s="15"/>
      <c r="L89" s="15"/>
    </row>
    <row r="90" spans="1:12">
      <c r="A90" s="10" t="str">
        <f>IF(E90&lt;&gt;"",1+MAX($A$25:A89),"")</f>
        <v/>
      </c>
      <c r="K90" s="15"/>
      <c r="L90" s="15"/>
    </row>
    <row r="91" spans="1:12">
      <c r="A91" s="10" t="str">
        <f>IF(E91&lt;&gt;"",1+MAX($A$25:A90),"")</f>
        <v/>
      </c>
      <c r="K91" s="15"/>
      <c r="L91" s="15"/>
    </row>
    <row r="92" spans="1:12">
      <c r="A92" s="10" t="str">
        <f>IF(E92&lt;&gt;"",1+MAX($A$25:A91),"")</f>
        <v/>
      </c>
      <c r="K92" s="15"/>
      <c r="L92" s="15"/>
    </row>
    <row r="93" spans="1:12">
      <c r="A93" s="10" t="str">
        <f>IF(E93&lt;&gt;"",1+MAX($A$25:A92),"")</f>
        <v/>
      </c>
      <c r="K93" s="15"/>
      <c r="L93" s="15"/>
    </row>
    <row r="94" spans="1:12">
      <c r="A94" s="10" t="str">
        <f>IF(E94&lt;&gt;"",1+MAX($A$25:A93),"")</f>
        <v/>
      </c>
      <c r="K94" s="15"/>
      <c r="L94" s="15"/>
    </row>
    <row r="95" spans="1:12">
      <c r="A95" s="10" t="str">
        <f>IF(E95&lt;&gt;"",1+MAX($A$25:A94),"")</f>
        <v/>
      </c>
      <c r="K95" s="15"/>
      <c r="L95" s="15"/>
    </row>
    <row r="96" spans="1:12">
      <c r="A96" s="10" t="str">
        <f>IF(E96&lt;&gt;"",1+MAX($A$25:A95),"")</f>
        <v/>
      </c>
      <c r="K96" s="15"/>
      <c r="L96" s="15"/>
    </row>
    <row r="97" spans="1:12">
      <c r="A97" s="10" t="str">
        <f>IF(E97&lt;&gt;"",1+MAX($A$25:A96),"")</f>
        <v/>
      </c>
      <c r="K97" s="15"/>
      <c r="L97" s="15"/>
    </row>
    <row r="98" spans="1:12">
      <c r="A98" s="10" t="str">
        <f>IF(E98&lt;&gt;"",1+MAX($A$25:A97),"")</f>
        <v/>
      </c>
      <c r="K98" s="15"/>
      <c r="L98" s="15"/>
    </row>
    <row r="99" spans="1:12">
      <c r="A99" s="10" t="str">
        <f>IF(E99&lt;&gt;"",1+MAX($A$25:A98),"")</f>
        <v/>
      </c>
      <c r="K99" s="15"/>
      <c r="L99" s="15"/>
    </row>
    <row r="100" spans="1:12">
      <c r="A100" s="10" t="str">
        <f>IF(E100&lt;&gt;"",1+MAX($A$25:A99),"")</f>
        <v/>
      </c>
      <c r="K100" s="15"/>
      <c r="L100" s="15"/>
    </row>
    <row r="101" spans="1:12">
      <c r="A101" s="10" t="str">
        <f>IF(E101&lt;&gt;"",1+MAX($A$25:A100),"")</f>
        <v/>
      </c>
      <c r="K101" s="15"/>
      <c r="L101" s="15"/>
    </row>
    <row r="102" spans="1:12">
      <c r="A102" s="10" t="str">
        <f>IF(E102&lt;&gt;"",1+MAX($A$25:A101),"")</f>
        <v/>
      </c>
      <c r="K102" s="15"/>
      <c r="L102" s="15"/>
    </row>
    <row r="103" spans="1:12">
      <c r="A103" s="10" t="str">
        <f>IF(E103&lt;&gt;"",1+MAX($A$25:A102),"")</f>
        <v/>
      </c>
      <c r="K103" s="15"/>
      <c r="L103" s="15"/>
    </row>
    <row r="104" spans="1:12">
      <c r="A104" s="10" t="str">
        <f>IF(E104&lt;&gt;"",1+MAX($A$25:A103),"")</f>
        <v/>
      </c>
      <c r="K104" s="15"/>
      <c r="L104" s="15"/>
    </row>
    <row r="105" spans="1:12">
      <c r="A105" s="10" t="str">
        <f>IF(E105&lt;&gt;"",1+MAX($A$25:A104),"")</f>
        <v/>
      </c>
      <c r="K105" s="15"/>
      <c r="L105" s="15"/>
    </row>
    <row r="106" spans="1:12">
      <c r="A106" s="10" t="str">
        <f>IF(E106&lt;&gt;"",1+MAX($A$25:A105),"")</f>
        <v/>
      </c>
      <c r="K106" s="15"/>
      <c r="L106" s="15"/>
    </row>
    <row r="107" spans="1:12">
      <c r="A107" s="10" t="str">
        <f>IF(E107&lt;&gt;"",1+MAX($A$25:A106),"")</f>
        <v/>
      </c>
      <c r="K107" s="15"/>
      <c r="L107" s="15"/>
    </row>
    <row r="108" spans="1:12">
      <c r="A108" s="10" t="str">
        <f>IF(E108&lt;&gt;"",1+MAX($A$25:A107),"")</f>
        <v/>
      </c>
      <c r="K108" s="15"/>
      <c r="L108" s="15"/>
    </row>
    <row r="109" spans="1:12">
      <c r="A109" s="10" t="str">
        <f>IF(E109&lt;&gt;"",1+MAX($A$25:A108),"")</f>
        <v/>
      </c>
      <c r="K109" s="15"/>
      <c r="L109" s="15"/>
    </row>
    <row r="110" spans="1:12">
      <c r="A110" s="10" t="str">
        <f>IF(E110&lt;&gt;"",1+MAX($A$25:A109),"")</f>
        <v/>
      </c>
      <c r="K110" s="15"/>
      <c r="L110" s="15"/>
    </row>
    <row r="111" spans="1:12">
      <c r="A111" s="10" t="str">
        <f>IF(E111&lt;&gt;"",1+MAX($A$25:A110),"")</f>
        <v/>
      </c>
      <c r="K111" s="15"/>
      <c r="L111" s="15"/>
    </row>
    <row r="112" spans="1:12">
      <c r="A112" s="10" t="str">
        <f>IF(E112&lt;&gt;"",1+MAX($A$25:A111),"")</f>
        <v/>
      </c>
      <c r="K112" s="15"/>
      <c r="L112" s="15"/>
    </row>
    <row r="113" spans="1:12">
      <c r="A113" s="10" t="str">
        <f>IF(E113&lt;&gt;"",1+MAX($A$25:A112),"")</f>
        <v/>
      </c>
      <c r="K113" s="15"/>
      <c r="L113" s="15"/>
    </row>
    <row r="114" spans="1:12">
      <c r="A114" s="10" t="str">
        <f>IF(E114&lt;&gt;"",1+MAX($A$25:A113),"")</f>
        <v/>
      </c>
      <c r="K114" s="15"/>
      <c r="L114" s="15"/>
    </row>
    <row r="115" spans="1:12">
      <c r="A115" s="10" t="str">
        <f>IF(E115&lt;&gt;"",1+MAX($A$25:A114),"")</f>
        <v/>
      </c>
      <c r="K115" s="15"/>
      <c r="L115" s="15"/>
    </row>
    <row r="116" spans="1:12">
      <c r="A116" s="10" t="str">
        <f>IF(E116&lt;&gt;"",1+MAX($A$25:A115),"")</f>
        <v/>
      </c>
      <c r="K116" s="15"/>
      <c r="L116" s="15"/>
    </row>
    <row r="117" spans="1:12">
      <c r="A117" s="10" t="str">
        <f>IF(E117&lt;&gt;"",1+MAX($A$25:A116),"")</f>
        <v/>
      </c>
      <c r="K117" s="15"/>
      <c r="L117" s="15"/>
    </row>
    <row r="118" spans="1:12">
      <c r="A118" s="10" t="str">
        <f>IF(E118&lt;&gt;"",1+MAX($A$25:A117),"")</f>
        <v/>
      </c>
      <c r="K118" s="15"/>
      <c r="L118" s="15"/>
    </row>
    <row r="119" spans="1:12">
      <c r="A119" s="10" t="str">
        <f>IF(E119&lt;&gt;"",1+MAX($A$25:A118),"")</f>
        <v/>
      </c>
      <c r="K119" s="15"/>
      <c r="L119" s="15"/>
    </row>
    <row r="120" spans="1:12">
      <c r="A120" s="10" t="str">
        <f>IF(E120&lt;&gt;"",1+MAX($A$25:A119),"")</f>
        <v/>
      </c>
      <c r="K120" s="15"/>
      <c r="L120" s="15"/>
    </row>
    <row r="121" spans="1:12">
      <c r="A121" s="10" t="str">
        <f>IF(E121&lt;&gt;"",1+MAX($A$25:A120),"")</f>
        <v/>
      </c>
      <c r="K121" s="15"/>
      <c r="L121" s="15"/>
    </row>
    <row r="122" spans="1:12">
      <c r="A122" s="10" t="str">
        <f>IF(E122&lt;&gt;"",1+MAX($A$25:A121),"")</f>
        <v/>
      </c>
      <c r="K122" s="15"/>
      <c r="L122" s="15"/>
    </row>
    <row r="123" spans="1:12">
      <c r="A123" s="10" t="str">
        <f>IF(E123&lt;&gt;"",1+MAX($A$25:A122),"")</f>
        <v/>
      </c>
      <c r="K123" s="15"/>
      <c r="L123" s="15"/>
    </row>
    <row r="124" spans="1:12">
      <c r="A124" s="10" t="str">
        <f>IF(E124&lt;&gt;"",1+MAX($A$25:A123),"")</f>
        <v/>
      </c>
      <c r="K124" s="15"/>
      <c r="L124" s="15"/>
    </row>
    <row r="125" spans="1:12">
      <c r="A125" s="10" t="str">
        <f>IF(E125&lt;&gt;"",1+MAX($A$25:A124),"")</f>
        <v/>
      </c>
      <c r="K125" s="15"/>
      <c r="L125" s="15"/>
    </row>
    <row r="126" spans="1:12">
      <c r="A126" s="10" t="str">
        <f>IF(E126&lt;&gt;"",1+MAX($A$25:A125),"")</f>
        <v/>
      </c>
      <c r="K126" s="15"/>
      <c r="L126" s="15"/>
    </row>
    <row r="127" spans="1:12">
      <c r="A127" s="10" t="str">
        <f>IF(E127&lt;&gt;"",1+MAX($A$25:A126),"")</f>
        <v/>
      </c>
      <c r="K127" s="15"/>
      <c r="L127" s="15"/>
    </row>
    <row r="128" spans="1:12">
      <c r="A128" s="10" t="str">
        <f>IF(E128&lt;&gt;"",1+MAX($A$25:A127),"")</f>
        <v/>
      </c>
      <c r="K128" s="15"/>
      <c r="L128" s="15"/>
    </row>
    <row r="129" spans="1:12">
      <c r="A129" s="10" t="str">
        <f>IF(E129&lt;&gt;"",1+MAX($A$25:A128),"")</f>
        <v/>
      </c>
      <c r="K129" s="15"/>
      <c r="L129" s="15"/>
    </row>
    <row r="130" spans="1:12">
      <c r="A130" s="10" t="str">
        <f>IF(E130&lt;&gt;"",1+MAX($A$25:A129),"")</f>
        <v/>
      </c>
      <c r="K130" s="15"/>
      <c r="L130" s="15"/>
    </row>
    <row r="131" spans="1:12">
      <c r="A131" s="10" t="str">
        <f>IF(E131&lt;&gt;"",1+MAX($A$25:A130),"")</f>
        <v/>
      </c>
      <c r="K131" s="15"/>
      <c r="L131" s="15"/>
    </row>
    <row r="132" spans="1:12">
      <c r="A132" s="10" t="str">
        <f>IF(E132&lt;&gt;"",1+MAX($A$25:A131),"")</f>
        <v/>
      </c>
      <c r="K132" s="15"/>
      <c r="L132" s="15"/>
    </row>
    <row r="133" spans="1:12">
      <c r="A133" s="10" t="str">
        <f>IF(E133&lt;&gt;"",1+MAX($A$25:A132),"")</f>
        <v/>
      </c>
      <c r="K133" s="15"/>
      <c r="L133" s="15"/>
    </row>
    <row r="134" spans="1:12">
      <c r="A134" s="10" t="str">
        <f>IF(E134&lt;&gt;"",1+MAX($A$25:A133),"")</f>
        <v/>
      </c>
      <c r="K134" s="15"/>
      <c r="L134" s="15"/>
    </row>
    <row r="135" spans="1:12">
      <c r="A135" s="10" t="str">
        <f>IF(E135&lt;&gt;"",1+MAX($A$25:A134),"")</f>
        <v/>
      </c>
      <c r="K135" s="15"/>
      <c r="L135" s="15"/>
    </row>
    <row r="136" spans="1:12">
      <c r="A136" s="10" t="str">
        <f>IF(E136&lt;&gt;"",1+MAX($A$25:A135),"")</f>
        <v/>
      </c>
      <c r="K136" s="15"/>
      <c r="L136" s="15"/>
    </row>
    <row r="137" spans="1:12">
      <c r="A137" s="10" t="str">
        <f>IF(E137&lt;&gt;"",1+MAX($A$25:A136),"")</f>
        <v/>
      </c>
      <c r="K137" s="15"/>
      <c r="L137" s="15"/>
    </row>
    <row r="138" spans="1:12">
      <c r="A138" s="10" t="str">
        <f>IF(E138&lt;&gt;"",1+MAX($A$25:A137),"")</f>
        <v/>
      </c>
      <c r="K138" s="15"/>
      <c r="L138" s="15"/>
    </row>
    <row r="139" spans="1:12">
      <c r="A139" s="10" t="str">
        <f>IF(E139&lt;&gt;"",1+MAX($A$25:A138),"")</f>
        <v/>
      </c>
      <c r="K139" s="15"/>
      <c r="L139" s="15"/>
    </row>
    <row r="140" spans="1:12">
      <c r="A140" s="10" t="str">
        <f>IF(E140&lt;&gt;"",1+MAX($A$25:A139),"")</f>
        <v/>
      </c>
      <c r="K140" s="15"/>
      <c r="L140" s="15"/>
    </row>
    <row r="141" spans="1:12">
      <c r="A141" s="10" t="str">
        <f>IF(E141&lt;&gt;"",1+MAX($A$25:A140),"")</f>
        <v/>
      </c>
      <c r="K141" s="15"/>
      <c r="L141" s="15"/>
    </row>
    <row r="142" spans="1:12">
      <c r="A142" s="10" t="str">
        <f>IF(E142&lt;&gt;"",1+MAX($A$25:A141),"")</f>
        <v/>
      </c>
      <c r="K142" s="15"/>
      <c r="L142" s="15"/>
    </row>
    <row r="143" spans="1:12">
      <c r="A143" s="10" t="str">
        <f>IF(E143&lt;&gt;"",1+MAX($A$25:A142),"")</f>
        <v/>
      </c>
      <c r="K143" s="15"/>
      <c r="L143" s="15"/>
    </row>
    <row r="144" spans="1:12">
      <c r="A144" s="10" t="str">
        <f>IF(E144&lt;&gt;"",1+MAX($A$25:A143),"")</f>
        <v/>
      </c>
      <c r="K144" s="15"/>
      <c r="L144" s="15"/>
    </row>
    <row r="145" spans="1:12">
      <c r="A145" s="10" t="str">
        <f>IF(E145&lt;&gt;"",1+MAX($A$25:A144),"")</f>
        <v/>
      </c>
      <c r="K145" s="15"/>
      <c r="L145" s="15"/>
    </row>
    <row r="146" spans="1:12">
      <c r="A146" s="10" t="str">
        <f>IF(E146&lt;&gt;"",1+MAX($A$25:A145),"")</f>
        <v/>
      </c>
      <c r="K146" s="15"/>
      <c r="L146" s="15"/>
    </row>
    <row r="147" spans="1:12">
      <c r="A147" s="10" t="str">
        <f>IF(E147&lt;&gt;"",1+MAX($A$25:A146),"")</f>
        <v/>
      </c>
      <c r="K147" s="15"/>
      <c r="L147" s="15"/>
    </row>
    <row r="148" spans="1:12">
      <c r="A148" s="10" t="str">
        <f>IF(E148&lt;&gt;"",1+MAX($A$25:A147),"")</f>
        <v/>
      </c>
      <c r="K148" s="15"/>
      <c r="L148" s="15"/>
    </row>
    <row r="149" spans="1:12">
      <c r="A149" s="10" t="str">
        <f>IF(E149&lt;&gt;"",1+MAX($A$25:A148),"")</f>
        <v/>
      </c>
      <c r="K149" s="15"/>
      <c r="L149" s="15"/>
    </row>
    <row r="150" spans="1:12">
      <c r="A150" s="10" t="str">
        <f>IF(E150&lt;&gt;"",1+MAX($A$25:A149),"")</f>
        <v/>
      </c>
      <c r="K150" s="15"/>
      <c r="L150" s="15"/>
    </row>
    <row r="151" spans="1:12">
      <c r="A151" s="10" t="str">
        <f>IF(E151&lt;&gt;"",1+MAX($A$25:A150),"")</f>
        <v/>
      </c>
      <c r="K151" s="15"/>
      <c r="L151" s="15"/>
    </row>
    <row r="152" spans="1:12">
      <c r="A152" s="10" t="str">
        <f>IF(E152&lt;&gt;"",1+MAX($A$25:A151),"")</f>
        <v/>
      </c>
      <c r="K152" s="15"/>
      <c r="L152" s="15"/>
    </row>
    <row r="153" spans="1:12">
      <c r="A153" s="10" t="str">
        <f>IF(E153&lt;&gt;"",1+MAX($A$25:A152),"")</f>
        <v/>
      </c>
      <c r="K153" s="15"/>
      <c r="L153" s="15"/>
    </row>
    <row r="154" spans="1:12">
      <c r="A154" s="10" t="str">
        <f>IF(E154&lt;&gt;"",1+MAX($A$25:A153),"")</f>
        <v/>
      </c>
      <c r="K154" s="15"/>
      <c r="L154" s="15"/>
    </row>
    <row r="155" spans="1:12">
      <c r="A155" s="10" t="str">
        <f>IF(E155&lt;&gt;"",1+MAX($A$25:A154),"")</f>
        <v/>
      </c>
      <c r="K155" s="15"/>
      <c r="L155" s="15"/>
    </row>
    <row r="156" spans="1:12">
      <c r="A156" s="10" t="str">
        <f>IF(E156&lt;&gt;"",1+MAX($A$25:A155),"")</f>
        <v/>
      </c>
      <c r="K156" s="15"/>
      <c r="L156" s="15"/>
    </row>
    <row r="157" spans="1:12">
      <c r="A157" s="10" t="str">
        <f>IF(E157&lt;&gt;"",1+MAX($A$25:A156),"")</f>
        <v/>
      </c>
      <c r="K157" s="15"/>
      <c r="L157" s="15"/>
    </row>
    <row r="158" spans="1:12">
      <c r="A158" s="10" t="str">
        <f>IF(E158&lt;&gt;"",1+MAX($A$25:A157),"")</f>
        <v/>
      </c>
      <c r="K158" s="15"/>
      <c r="L158" s="15"/>
    </row>
    <row r="159" spans="1:12">
      <c r="A159" s="10" t="str">
        <f>IF(E159&lt;&gt;"",1+MAX($A$25:A158),"")</f>
        <v/>
      </c>
      <c r="K159" s="15"/>
      <c r="L159" s="15"/>
    </row>
    <row r="160" spans="1:12">
      <c r="A160" s="10" t="str">
        <f>IF(E160&lt;&gt;"",1+MAX($A$25:A159),"")</f>
        <v/>
      </c>
      <c r="K160" s="15"/>
      <c r="L160" s="15"/>
    </row>
    <row r="161" spans="1:12">
      <c r="A161" s="10" t="str">
        <f>IF(E161&lt;&gt;"",1+MAX($A$25:A160),"")</f>
        <v/>
      </c>
      <c r="K161" s="15"/>
      <c r="L161" s="15"/>
    </row>
    <row r="162" spans="1:12">
      <c r="A162" s="10" t="str">
        <f>IF(E162&lt;&gt;"",1+MAX($A$25:A161),"")</f>
        <v/>
      </c>
      <c r="K162" s="15"/>
      <c r="L162" s="15"/>
    </row>
    <row r="163" spans="1:12">
      <c r="A163" s="10" t="str">
        <f>IF(E163&lt;&gt;"",1+MAX($A$25:A162),"")</f>
        <v/>
      </c>
      <c r="K163" s="15"/>
      <c r="L163" s="15"/>
    </row>
    <row r="164" spans="1:12">
      <c r="A164" s="10" t="str">
        <f>IF(E164&lt;&gt;"",1+MAX($A$25:A163),"")</f>
        <v/>
      </c>
      <c r="K164" s="15"/>
      <c r="L164" s="15"/>
    </row>
    <row r="165" spans="1:12">
      <c r="A165" s="10" t="str">
        <f>IF(E165&lt;&gt;"",1+MAX($A$25:A164),"")</f>
        <v/>
      </c>
      <c r="K165" s="15"/>
      <c r="L165" s="15"/>
    </row>
    <row r="166" spans="1:12">
      <c r="A166" s="10" t="str">
        <f>IF(E166&lt;&gt;"",1+MAX($A$25:A165),"")</f>
        <v/>
      </c>
      <c r="K166" s="15"/>
      <c r="L166" s="15"/>
    </row>
    <row r="167" spans="1:12">
      <c r="A167" s="10" t="str">
        <f>IF(E167&lt;&gt;"",1+MAX($A$25:A166),"")</f>
        <v/>
      </c>
      <c r="K167" s="15"/>
      <c r="L167" s="15"/>
    </row>
    <row r="168" spans="1:12">
      <c r="A168" s="10" t="str">
        <f>IF(E168&lt;&gt;"",1+MAX($A$25:A167),"")</f>
        <v/>
      </c>
      <c r="K168" s="15"/>
      <c r="L168" s="15"/>
    </row>
    <row r="169" spans="1:12">
      <c r="A169" s="10" t="str">
        <f>IF(E169&lt;&gt;"",1+MAX($A$25:A168),"")</f>
        <v/>
      </c>
      <c r="K169" s="15"/>
      <c r="L169" s="15"/>
    </row>
    <row r="170" spans="1:12">
      <c r="A170" s="10" t="str">
        <f>IF(E170&lt;&gt;"",1+MAX($A$25:A169),"")</f>
        <v/>
      </c>
      <c r="K170" s="15"/>
      <c r="L170" s="15"/>
    </row>
    <row r="171" spans="1:12">
      <c r="A171" s="10" t="str">
        <f>IF(E171&lt;&gt;"",1+MAX($A$25:A170),"")</f>
        <v/>
      </c>
      <c r="K171" s="15"/>
      <c r="L171" s="15"/>
    </row>
    <row r="172" spans="1:12">
      <c r="A172" s="10" t="str">
        <f>IF(E172&lt;&gt;"",1+MAX($A$25:A171),"")</f>
        <v/>
      </c>
      <c r="K172" s="15"/>
      <c r="L172" s="15"/>
    </row>
    <row r="173" spans="1:12">
      <c r="A173" s="10" t="str">
        <f>IF(E173&lt;&gt;"",1+MAX($A$25:A172),"")</f>
        <v/>
      </c>
      <c r="K173" s="15"/>
      <c r="L173" s="15"/>
    </row>
    <row r="174" spans="1:12">
      <c r="A174" s="10" t="str">
        <f>IF(E174&lt;&gt;"",1+MAX($A$25:A173),"")</f>
        <v/>
      </c>
      <c r="K174" s="15"/>
      <c r="L174" s="15"/>
    </row>
    <row r="175" spans="1:12">
      <c r="A175" s="10" t="str">
        <f>IF(E175&lt;&gt;"",1+MAX($A$25:A174),"")</f>
        <v/>
      </c>
      <c r="K175" s="15"/>
      <c r="L175" s="15"/>
    </row>
    <row r="176" spans="1:12">
      <c r="A176" s="10" t="str">
        <f>IF(E176&lt;&gt;"",1+MAX($A$25:A175),"")</f>
        <v/>
      </c>
      <c r="K176" s="15"/>
      <c r="L176" s="15"/>
    </row>
    <row r="177" spans="1:12">
      <c r="A177" s="10" t="str">
        <f>IF(E177&lt;&gt;"",1+MAX($A$25:A176),"")</f>
        <v/>
      </c>
      <c r="K177" s="15"/>
      <c r="L177" s="15"/>
    </row>
    <row r="178" spans="1:12">
      <c r="A178" s="10" t="str">
        <f>IF(E178&lt;&gt;"",1+MAX($A$25:A177),"")</f>
        <v/>
      </c>
      <c r="K178" s="15"/>
      <c r="L178" s="15"/>
    </row>
    <row r="179" spans="1:12">
      <c r="A179" s="10" t="str">
        <f>IF(E179&lt;&gt;"",1+MAX($A$25:A178),"")</f>
        <v/>
      </c>
      <c r="K179" s="15"/>
      <c r="L179" s="15"/>
    </row>
    <row r="180" spans="1:12">
      <c r="A180" s="10" t="str">
        <f>IF(E180&lt;&gt;"",1+MAX($A$25:A179),"")</f>
        <v/>
      </c>
      <c r="K180" s="15"/>
      <c r="L180" s="15"/>
    </row>
    <row r="181" spans="1:12">
      <c r="A181" s="10" t="str">
        <f>IF(E181&lt;&gt;"",1+MAX($A$25:A180),"")</f>
        <v/>
      </c>
      <c r="K181" s="15"/>
      <c r="L181" s="15"/>
    </row>
    <row r="182" spans="1:12">
      <c r="A182" s="10" t="str">
        <f>IF(E182&lt;&gt;"",1+MAX($A$25:A181),"")</f>
        <v/>
      </c>
      <c r="K182" s="15"/>
      <c r="L182" s="15"/>
    </row>
    <row r="183" spans="1:12">
      <c r="A183" s="10" t="str">
        <f>IF(E183&lt;&gt;"",1+MAX($A$25:A182),"")</f>
        <v/>
      </c>
      <c r="K183" s="15"/>
      <c r="L183" s="15"/>
    </row>
    <row r="184" spans="1:12">
      <c r="A184" s="10" t="str">
        <f>IF(E184&lt;&gt;"",1+MAX($A$25:A183),"")</f>
        <v/>
      </c>
      <c r="K184" s="15"/>
      <c r="L184" s="15"/>
    </row>
    <row r="185" spans="1:12">
      <c r="K185" s="15"/>
      <c r="L185" s="15"/>
    </row>
    <row r="186" spans="1:12">
      <c r="K186" s="15"/>
      <c r="L186" s="15"/>
    </row>
    <row r="187" spans="1:12">
      <c r="K187" s="15"/>
      <c r="L187" s="15"/>
    </row>
    <row r="188" spans="1:12">
      <c r="K188" s="15"/>
      <c r="L188" s="15"/>
    </row>
    <row r="189" spans="1:12">
      <c r="K189" s="15"/>
      <c r="L189" s="15"/>
    </row>
    <row r="190" spans="1:12">
      <c r="K190" s="15"/>
      <c r="L190" s="15"/>
    </row>
    <row r="191" spans="1:12">
      <c r="K191" s="15"/>
      <c r="L191" s="15"/>
    </row>
    <row r="192" spans="1:12">
      <c r="K192" s="15"/>
      <c r="L192" s="15"/>
    </row>
    <row r="193" spans="11:12">
      <c r="K193" s="15"/>
      <c r="L193" s="15"/>
    </row>
    <row r="194" spans="11:12">
      <c r="K194" s="15"/>
      <c r="L194" s="15"/>
    </row>
    <row r="195" spans="11:12">
      <c r="K195" s="15"/>
      <c r="L195" s="15"/>
    </row>
    <row r="196" spans="11:12">
      <c r="K196" s="15"/>
      <c r="L196" s="15"/>
    </row>
    <row r="197" spans="11:12">
      <c r="K197" s="15"/>
      <c r="L197" s="15"/>
    </row>
    <row r="198" spans="11:12">
      <c r="K198" s="15"/>
      <c r="L198" s="15"/>
    </row>
    <row r="199" spans="11:12">
      <c r="K199" s="15"/>
      <c r="L199" s="15"/>
    </row>
    <row r="200" spans="11:12">
      <c r="K200" s="15"/>
      <c r="L200" s="15"/>
    </row>
    <row r="201" spans="11:12">
      <c r="K201" s="15"/>
      <c r="L201" s="15"/>
    </row>
    <row r="202" spans="11:12">
      <c r="K202" s="15"/>
      <c r="L202" s="15"/>
    </row>
    <row r="203" spans="11:12">
      <c r="K203" s="15"/>
      <c r="L203" s="15"/>
    </row>
    <row r="204" spans="11:12">
      <c r="K204" s="15"/>
      <c r="L204" s="15"/>
    </row>
    <row r="205" spans="11:12">
      <c r="K205" s="15"/>
      <c r="L205" s="15"/>
    </row>
    <row r="206" spans="11:12">
      <c r="K206" s="15"/>
      <c r="L206" s="15"/>
    </row>
    <row r="207" spans="11:12">
      <c r="K207" s="15"/>
      <c r="L207" s="15"/>
    </row>
    <row r="208" spans="11:12">
      <c r="K208" s="15"/>
      <c r="L208" s="15"/>
    </row>
    <row r="209" spans="11:12">
      <c r="K209" s="15"/>
      <c r="L209" s="15"/>
    </row>
    <row r="210" spans="11:12">
      <c r="K210" s="15"/>
      <c r="L210" s="15"/>
    </row>
    <row r="211" spans="11:12">
      <c r="K211" s="15"/>
      <c r="L211" s="15"/>
    </row>
    <row r="212" spans="11:12">
      <c r="K212" s="15"/>
      <c r="L212" s="15"/>
    </row>
    <row r="213" spans="11:12">
      <c r="K213" s="15"/>
      <c r="L213" s="15"/>
    </row>
    <row r="214" spans="11:12">
      <c r="K214" s="15"/>
      <c r="L214" s="15"/>
    </row>
    <row r="215" spans="11:12">
      <c r="K215" s="15"/>
      <c r="L215" s="15"/>
    </row>
    <row r="216" spans="11:12">
      <c r="K216" s="15"/>
      <c r="L216" s="15"/>
    </row>
    <row r="217" spans="11:12">
      <c r="K217" s="15"/>
      <c r="L217" s="15"/>
    </row>
    <row r="218" spans="11:12">
      <c r="K218" s="15"/>
      <c r="L218" s="15"/>
    </row>
    <row r="219" spans="11:12">
      <c r="K219" s="15"/>
      <c r="L219" s="15"/>
    </row>
    <row r="220" spans="11:12">
      <c r="K220" s="15"/>
      <c r="L220" s="15"/>
    </row>
    <row r="221" spans="11:12">
      <c r="K221" s="15"/>
      <c r="L221" s="15"/>
    </row>
    <row r="222" spans="11:12">
      <c r="K222" s="15"/>
      <c r="L222" s="15"/>
    </row>
    <row r="223" spans="11:12">
      <c r="K223" s="15"/>
      <c r="L223" s="15"/>
    </row>
    <row r="224" spans="11:12">
      <c r="K224" s="15"/>
      <c r="L224" s="15"/>
    </row>
    <row r="225" spans="11:12">
      <c r="K225" s="15"/>
      <c r="L225" s="15"/>
    </row>
    <row r="226" spans="11:12">
      <c r="K226" s="15"/>
      <c r="L226" s="15"/>
    </row>
    <row r="227" spans="11:12">
      <c r="K227" s="15"/>
      <c r="L227" s="15"/>
    </row>
    <row r="228" spans="11:12">
      <c r="K228" s="15"/>
      <c r="L228" s="15"/>
    </row>
    <row r="229" spans="11:12">
      <c r="K229" s="15"/>
      <c r="L229" s="15"/>
    </row>
    <row r="230" spans="11:12">
      <c r="K230" s="15"/>
      <c r="L230" s="15"/>
    </row>
    <row r="231" spans="11:12">
      <c r="K231" s="15"/>
      <c r="L231" s="15"/>
    </row>
    <row r="232" spans="11:12">
      <c r="K232" s="15"/>
      <c r="L232" s="15"/>
    </row>
    <row r="233" spans="11:12">
      <c r="K233" s="15"/>
      <c r="L233" s="15"/>
    </row>
    <row r="234" spans="11:12">
      <c r="K234" s="15"/>
      <c r="L234" s="15"/>
    </row>
    <row r="235" spans="11:12">
      <c r="K235" s="15"/>
      <c r="L235" s="15"/>
    </row>
    <row r="236" spans="11:12">
      <c r="K236" s="15"/>
      <c r="L236" s="15"/>
    </row>
    <row r="237" spans="11:12">
      <c r="K237" s="15"/>
      <c r="L237" s="15"/>
    </row>
    <row r="238" spans="11:12">
      <c r="K238" s="15"/>
      <c r="L238" s="15"/>
    </row>
    <row r="239" spans="11:12">
      <c r="K239" s="15"/>
      <c r="L239" s="15"/>
    </row>
    <row r="240" spans="11:12">
      <c r="K240" s="15"/>
      <c r="L240" s="15"/>
    </row>
    <row r="241" spans="11:12">
      <c r="K241" s="15"/>
      <c r="L241" s="15"/>
    </row>
    <row r="242" spans="11:12">
      <c r="K242" s="15"/>
      <c r="L242" s="15"/>
    </row>
    <row r="243" spans="11:12">
      <c r="K243" s="15"/>
      <c r="L243" s="15"/>
    </row>
    <row r="244" spans="11:12">
      <c r="K244" s="15"/>
      <c r="L244" s="15"/>
    </row>
    <row r="245" spans="11:12">
      <c r="K245" s="15"/>
      <c r="L245" s="15"/>
    </row>
    <row r="246" spans="11:12">
      <c r="K246" s="15"/>
      <c r="L246" s="15"/>
    </row>
    <row r="247" spans="11:12">
      <c r="K247" s="15"/>
      <c r="L247" s="15"/>
    </row>
    <row r="248" spans="11:12">
      <c r="K248" s="15"/>
      <c r="L248" s="15"/>
    </row>
    <row r="249" spans="11:12">
      <c r="K249" s="15"/>
      <c r="L249" s="15"/>
    </row>
    <row r="250" spans="11:12">
      <c r="K250" s="15"/>
      <c r="L250" s="15"/>
    </row>
    <row r="251" spans="11:12">
      <c r="K251" s="15"/>
      <c r="L251" s="15"/>
    </row>
    <row r="252" spans="11:12">
      <c r="K252" s="15"/>
      <c r="L252" s="15"/>
    </row>
    <row r="253" spans="11:12">
      <c r="K253" s="15"/>
      <c r="L253" s="15"/>
    </row>
    <row r="254" spans="11:12">
      <c r="K254" s="15"/>
      <c r="L254" s="15"/>
    </row>
    <row r="255" spans="11:12">
      <c r="K255" s="15"/>
      <c r="L255" s="15"/>
    </row>
    <row r="256" spans="11:12">
      <c r="K256" s="15"/>
      <c r="L256" s="15"/>
    </row>
    <row r="257" spans="11:12">
      <c r="K257" s="15"/>
      <c r="L257" s="15"/>
    </row>
    <row r="258" spans="11:12">
      <c r="K258" s="15"/>
      <c r="L258" s="15"/>
    </row>
    <row r="259" spans="11:12">
      <c r="K259" s="15"/>
      <c r="L259" s="15"/>
    </row>
    <row r="260" spans="11:12">
      <c r="K260" s="15"/>
      <c r="L260" s="15"/>
    </row>
    <row r="261" spans="11:12">
      <c r="K261" s="15"/>
      <c r="L261" s="15"/>
    </row>
    <row r="262" spans="11:12">
      <c r="K262" s="15"/>
      <c r="L262" s="15"/>
    </row>
    <row r="263" spans="11:12">
      <c r="K263" s="15"/>
      <c r="L263" s="15"/>
    </row>
    <row r="264" spans="11:12">
      <c r="K264" s="15"/>
      <c r="L264" s="15"/>
    </row>
    <row r="265" spans="11:12">
      <c r="K265" s="15"/>
      <c r="L265" s="15"/>
    </row>
    <row r="266" spans="11:12">
      <c r="K266" s="15"/>
      <c r="L266" s="15"/>
    </row>
    <row r="267" spans="11:12">
      <c r="K267" s="15"/>
      <c r="L267" s="15"/>
    </row>
    <row r="268" spans="11:12">
      <c r="K268" s="15"/>
      <c r="L268" s="15"/>
    </row>
    <row r="269" spans="11:12">
      <c r="K269" s="15"/>
      <c r="L269" s="15"/>
    </row>
    <row r="270" spans="11:12">
      <c r="K270" s="15"/>
      <c r="L270" s="15"/>
    </row>
    <row r="271" spans="11:12">
      <c r="K271" s="15"/>
      <c r="L271" s="15"/>
    </row>
    <row r="272" spans="11:12">
      <c r="K272" s="15"/>
      <c r="L272" s="15"/>
    </row>
    <row r="273" spans="11:12">
      <c r="K273" s="15"/>
      <c r="L273" s="15"/>
    </row>
    <row r="274" spans="11:12">
      <c r="K274" s="15"/>
      <c r="L274" s="15"/>
    </row>
    <row r="275" spans="11:12">
      <c r="K275" s="15"/>
      <c r="L275" s="15"/>
    </row>
    <row r="276" spans="11:12">
      <c r="K276" s="15"/>
      <c r="L276" s="15"/>
    </row>
    <row r="277" spans="11:12">
      <c r="K277" s="15"/>
      <c r="L277" s="15"/>
    </row>
    <row r="278" spans="11:12">
      <c r="K278" s="15"/>
      <c r="L278" s="15"/>
    </row>
    <row r="279" spans="11:12">
      <c r="K279" s="15"/>
      <c r="L279" s="15"/>
    </row>
    <row r="280" spans="11:12">
      <c r="K280" s="15"/>
      <c r="L280" s="15"/>
    </row>
    <row r="281" spans="11:12">
      <c r="K281" s="15"/>
      <c r="L281" s="15"/>
    </row>
    <row r="282" spans="11:12">
      <c r="K282" s="15"/>
      <c r="L282" s="15"/>
    </row>
    <row r="283" spans="11:12">
      <c r="K283" s="15"/>
      <c r="L283" s="15"/>
    </row>
    <row r="284" spans="11:12">
      <c r="K284" s="15"/>
      <c r="L284" s="15"/>
    </row>
    <row r="285" spans="11:12">
      <c r="K285" s="15"/>
      <c r="L285" s="15"/>
    </row>
    <row r="286" spans="11:12">
      <c r="K286" s="15"/>
      <c r="L286" s="15"/>
    </row>
    <row r="287" spans="11:12">
      <c r="K287" s="15"/>
      <c r="L287" s="15"/>
    </row>
    <row r="288" spans="11:12">
      <c r="K288" s="15"/>
      <c r="L288" s="15"/>
    </row>
    <row r="289" spans="11:12">
      <c r="K289" s="15"/>
      <c r="L289" s="15"/>
    </row>
    <row r="290" spans="11:12">
      <c r="K290" s="15"/>
      <c r="L290" s="15"/>
    </row>
    <row r="291" spans="11:12">
      <c r="K291" s="15"/>
      <c r="L291" s="15"/>
    </row>
    <row r="292" spans="11:12">
      <c r="K292" s="15"/>
      <c r="L292" s="15"/>
    </row>
    <row r="293" spans="11:12">
      <c r="K293" s="15"/>
      <c r="L293" s="15"/>
    </row>
    <row r="294" spans="11:12">
      <c r="K294" s="15"/>
      <c r="L294" s="15"/>
    </row>
    <row r="295" spans="11:12">
      <c r="K295" s="15"/>
      <c r="L295" s="15"/>
    </row>
    <row r="296" spans="11:12">
      <c r="K296" s="15"/>
      <c r="L296" s="15"/>
    </row>
    <row r="297" spans="11:12">
      <c r="K297" s="15"/>
      <c r="L297" s="15"/>
    </row>
    <row r="298" spans="11:12">
      <c r="K298" s="15"/>
      <c r="L298" s="15"/>
    </row>
    <row r="299" spans="11:12">
      <c r="K299" s="15"/>
      <c r="L299" s="15"/>
    </row>
    <row r="300" spans="11:12">
      <c r="K300" s="15"/>
      <c r="L300" s="15"/>
    </row>
    <row r="301" spans="11:12">
      <c r="K301" s="15"/>
      <c r="L301" s="15"/>
    </row>
    <row r="302" spans="11:12">
      <c r="K302" s="15"/>
      <c r="L302" s="15"/>
    </row>
    <row r="303" spans="11:12">
      <c r="K303" s="15"/>
      <c r="L303" s="15"/>
    </row>
    <row r="304" spans="11:12">
      <c r="K304" s="15"/>
      <c r="L304" s="15"/>
    </row>
    <row r="305" spans="11:12">
      <c r="K305" s="15"/>
      <c r="L305" s="15"/>
    </row>
    <row r="306" spans="11:12">
      <c r="K306" s="15"/>
      <c r="L306" s="15"/>
    </row>
    <row r="307" spans="11:12">
      <c r="K307" s="15"/>
      <c r="L307" s="15"/>
    </row>
    <row r="308" spans="11:12">
      <c r="K308" s="15"/>
      <c r="L308" s="15"/>
    </row>
    <row r="309" spans="11:12">
      <c r="K309" s="15"/>
      <c r="L309" s="15"/>
    </row>
    <row r="310" spans="11:12">
      <c r="K310" s="15"/>
      <c r="L310" s="15"/>
    </row>
    <row r="311" spans="11:12">
      <c r="K311" s="15"/>
      <c r="L311" s="15"/>
    </row>
    <row r="312" spans="11:12">
      <c r="K312" s="15"/>
      <c r="L312" s="15"/>
    </row>
    <row r="313" spans="11:12">
      <c r="K313" s="15"/>
      <c r="L313" s="15"/>
    </row>
    <row r="314" spans="11:12">
      <c r="K314" s="15"/>
      <c r="L314" s="15"/>
    </row>
    <row r="315" spans="11:12">
      <c r="K315" s="15"/>
      <c r="L315" s="15"/>
    </row>
    <row r="316" spans="11:12">
      <c r="K316" s="15"/>
      <c r="L316" s="15"/>
    </row>
    <row r="317" spans="11:12">
      <c r="K317" s="15"/>
      <c r="L317" s="15"/>
    </row>
    <row r="318" spans="11:12">
      <c r="K318" s="15"/>
      <c r="L318" s="15"/>
    </row>
    <row r="319" spans="11:12">
      <c r="K319" s="15"/>
      <c r="L319" s="15"/>
    </row>
    <row r="320" spans="11:12">
      <c r="K320" s="15"/>
      <c r="L320" s="15"/>
    </row>
    <row r="321" spans="11:12">
      <c r="K321" s="15"/>
      <c r="L321" s="15"/>
    </row>
    <row r="322" spans="11:12">
      <c r="K322" s="15"/>
      <c r="L322" s="15"/>
    </row>
    <row r="323" spans="11:12">
      <c r="K323" s="15"/>
      <c r="L323" s="15"/>
    </row>
    <row r="324" spans="11:12">
      <c r="K324" s="15"/>
      <c r="L324" s="15"/>
    </row>
    <row r="325" spans="11:12">
      <c r="K325" s="15"/>
      <c r="L325" s="15"/>
    </row>
    <row r="326" spans="11:12">
      <c r="K326" s="15"/>
      <c r="L326" s="15"/>
    </row>
    <row r="327" spans="11:12">
      <c r="K327" s="15"/>
      <c r="L327" s="15"/>
    </row>
    <row r="328" spans="11:12">
      <c r="K328" s="15"/>
      <c r="L328" s="15"/>
    </row>
    <row r="329" spans="11:12">
      <c r="K329" s="15"/>
      <c r="L329" s="15"/>
    </row>
    <row r="330" spans="11:12">
      <c r="K330" s="15"/>
      <c r="L330" s="15"/>
    </row>
    <row r="331" spans="11:12">
      <c r="K331" s="15"/>
      <c r="L331" s="15"/>
    </row>
    <row r="332" spans="11:12">
      <c r="K332" s="15"/>
      <c r="L332" s="15"/>
    </row>
    <row r="333" spans="11:12">
      <c r="K333" s="15"/>
      <c r="L333" s="15"/>
    </row>
    <row r="334" spans="11:12">
      <c r="K334" s="15"/>
      <c r="L334" s="15"/>
    </row>
    <row r="335" spans="11:12">
      <c r="K335" s="15"/>
      <c r="L335" s="15"/>
    </row>
    <row r="336" spans="11:12">
      <c r="K336" s="15"/>
      <c r="L336" s="15"/>
    </row>
    <row r="337" spans="11:12">
      <c r="K337" s="15"/>
      <c r="L337" s="15"/>
    </row>
    <row r="338" spans="11:12">
      <c r="K338" s="15"/>
      <c r="L338" s="15"/>
    </row>
    <row r="339" spans="11:12">
      <c r="K339" s="15"/>
      <c r="L339" s="15"/>
    </row>
    <row r="340" spans="11:12">
      <c r="K340" s="15"/>
      <c r="L340" s="15"/>
    </row>
    <row r="341" spans="11:12">
      <c r="K341" s="15"/>
      <c r="L341" s="15"/>
    </row>
    <row r="342" spans="11:12">
      <c r="K342" s="15"/>
      <c r="L342" s="15"/>
    </row>
    <row r="343" spans="11:12">
      <c r="K343" s="15"/>
      <c r="L343" s="15"/>
    </row>
    <row r="344" spans="11:12">
      <c r="K344" s="15"/>
      <c r="L344" s="15"/>
    </row>
    <row r="345" spans="11:12">
      <c r="K345" s="15"/>
      <c r="L345" s="15"/>
    </row>
    <row r="346" spans="11:12">
      <c r="K346" s="15"/>
      <c r="L346" s="15"/>
    </row>
    <row r="347" spans="11:12">
      <c r="K347" s="15"/>
      <c r="L347" s="15"/>
    </row>
    <row r="348" spans="11:12">
      <c r="K348" s="15"/>
      <c r="L348" s="15"/>
    </row>
    <row r="349" spans="11:12">
      <c r="K349" s="15"/>
      <c r="L349" s="15"/>
    </row>
    <row r="350" spans="11:12">
      <c r="K350" s="15"/>
      <c r="L350" s="15"/>
    </row>
    <row r="351" spans="11:12">
      <c r="K351" s="15"/>
      <c r="L351" s="15"/>
    </row>
    <row r="352" spans="11:12">
      <c r="K352" s="15"/>
      <c r="L352" s="15"/>
    </row>
    <row r="353" spans="11:12">
      <c r="K353" s="15"/>
      <c r="L353" s="15"/>
    </row>
    <row r="354" spans="11:12">
      <c r="K354" s="15"/>
      <c r="L354" s="15"/>
    </row>
    <row r="355" spans="11:12">
      <c r="K355" s="15"/>
      <c r="L355" s="15"/>
    </row>
    <row r="356" spans="11:12">
      <c r="K356" s="15"/>
      <c r="L356" s="15"/>
    </row>
    <row r="357" spans="11:12">
      <c r="K357" s="15"/>
      <c r="L357" s="15"/>
    </row>
    <row r="358" spans="11:12">
      <c r="K358" s="15"/>
      <c r="L358" s="15"/>
    </row>
    <row r="359" spans="11:12">
      <c r="K359" s="15"/>
      <c r="L359" s="15"/>
    </row>
    <row r="360" spans="11:12">
      <c r="K360" s="15"/>
      <c r="L360" s="15"/>
    </row>
    <row r="361" spans="11:12">
      <c r="K361" s="15"/>
      <c r="L361" s="15"/>
    </row>
    <row r="362" spans="11:12">
      <c r="K362" s="15"/>
      <c r="L362" s="15"/>
    </row>
    <row r="363" spans="11:12">
      <c r="K363" s="15"/>
      <c r="L363" s="15"/>
    </row>
    <row r="364" spans="11:12">
      <c r="K364" s="15"/>
      <c r="L364" s="15"/>
    </row>
    <row r="365" spans="11:12">
      <c r="K365" s="15"/>
      <c r="L365" s="15"/>
    </row>
    <row r="366" spans="11:12">
      <c r="K366" s="15"/>
      <c r="L366" s="15"/>
    </row>
    <row r="367" spans="11:12">
      <c r="K367" s="15"/>
      <c r="L367" s="15"/>
    </row>
    <row r="368" spans="11:12">
      <c r="K368" s="15"/>
      <c r="L368" s="15"/>
    </row>
    <row r="369" spans="11:12">
      <c r="K369" s="15"/>
      <c r="L369" s="15"/>
    </row>
    <row r="370" spans="11:12">
      <c r="K370" s="15"/>
      <c r="L370" s="15"/>
    </row>
    <row r="371" spans="11:12">
      <c r="K371" s="15"/>
      <c r="L371" s="15"/>
    </row>
  </sheetData>
  <mergeCells count="12">
    <mergeCell ref="A25:M26"/>
    <mergeCell ref="A1:M1"/>
    <mergeCell ref="E2:H2"/>
    <mergeCell ref="E4:H4"/>
    <mergeCell ref="A9:L9"/>
    <mergeCell ref="C2:C3"/>
    <mergeCell ref="C4:C5"/>
    <mergeCell ref="L4:L5"/>
    <mergeCell ref="A2:B3"/>
    <mergeCell ref="A4:B5"/>
    <mergeCell ref="J4:K5"/>
    <mergeCell ref="M4:M5"/>
  </mergeCells>
  <pageMargins left="0.7" right="0.7" top="0.75" bottom="0.75" header="0.3" footer="0.3"/>
  <pageSetup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S474"/>
  <sheetViews>
    <sheetView showGridLines="0" tabSelected="1" zoomScale="55" zoomScaleNormal="55" zoomScaleSheetLayoutView="160" zoomScalePageLayoutView="10" workbookViewId="0">
      <pane ySplit="5" topLeftCell="A101" activePane="bottomLeft" state="frozen"/>
      <selection pane="bottomLeft" activeCell="J132" sqref="J132"/>
    </sheetView>
  </sheetViews>
  <sheetFormatPr defaultColWidth="9" defaultRowHeight="15"/>
  <cols>
    <col min="1" max="1" width="9.3828125" style="30" customWidth="1"/>
    <col min="2" max="2" width="13.3828125" style="46" customWidth="1"/>
    <col min="3" max="3" width="74.53515625" style="140" customWidth="1"/>
    <col min="4" max="4" width="11.53515625" style="141" customWidth="1"/>
    <col min="5" max="5" width="11.53515625" style="30" customWidth="1"/>
    <col min="6" max="6" width="14.3828125" style="142" customWidth="1"/>
    <col min="7" max="7" width="9.3828125" style="143" customWidth="1"/>
    <col min="8" max="8" width="15.69140625" style="251" customWidth="1"/>
    <col min="9" max="9" width="15.84375" style="144" customWidth="1"/>
    <col min="10" max="10" width="18.3046875" style="251" customWidth="1"/>
    <col min="11" max="11" width="14.53515625" style="144" customWidth="1"/>
    <col min="12" max="12" width="13.3828125" style="30" customWidth="1"/>
    <col min="13" max="13" width="12.84375" style="30" customWidth="1"/>
    <col min="14" max="14" width="14.53515625" style="30" customWidth="1"/>
    <col min="15" max="15" width="19.69140625" style="30" customWidth="1"/>
    <col min="16" max="16" width="16.84375" style="30" customWidth="1"/>
    <col min="17" max="16384" width="9" style="30"/>
  </cols>
  <sheetData>
    <row r="1" spans="1:85" s="201" customFormat="1" ht="30.45" thickBot="1">
      <c r="A1" s="194" t="s">
        <v>5</v>
      </c>
      <c r="B1" s="195" t="s">
        <v>6</v>
      </c>
      <c r="C1" s="195" t="s">
        <v>7</v>
      </c>
      <c r="D1" s="195" t="s">
        <v>22</v>
      </c>
      <c r="E1" s="195" t="s">
        <v>23</v>
      </c>
      <c r="F1" s="195" t="s">
        <v>24</v>
      </c>
      <c r="G1" s="195" t="s">
        <v>25</v>
      </c>
      <c r="H1" s="238" t="s">
        <v>26</v>
      </c>
      <c r="I1" s="196" t="s">
        <v>27</v>
      </c>
      <c r="J1" s="252" t="s">
        <v>54</v>
      </c>
      <c r="K1" s="197" t="s">
        <v>55</v>
      </c>
      <c r="L1" s="197" t="s">
        <v>56</v>
      </c>
      <c r="M1" s="197" t="s">
        <v>57</v>
      </c>
      <c r="N1" s="198" t="s">
        <v>58</v>
      </c>
      <c r="O1" s="199" t="s">
        <v>59</v>
      </c>
      <c r="P1" s="200" t="s">
        <v>60</v>
      </c>
    </row>
    <row r="2" spans="1:85" s="31" customFormat="1" ht="19.75">
      <c r="A2" s="312" t="s">
        <v>70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4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</row>
    <row r="3" spans="1:85" s="34" customFormat="1" ht="15.45" thickBot="1">
      <c r="A3" s="35"/>
      <c r="B3" s="32"/>
      <c r="C3" s="33"/>
      <c r="D3" s="32"/>
      <c r="E3" s="32"/>
      <c r="F3" s="32"/>
      <c r="G3" s="32"/>
      <c r="H3" s="239"/>
      <c r="I3" s="32"/>
      <c r="J3" s="239"/>
      <c r="K3" s="32"/>
      <c r="L3" s="32"/>
      <c r="M3" s="32"/>
      <c r="N3" s="32"/>
      <c r="O3" s="33"/>
      <c r="P3" s="27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</row>
    <row r="4" spans="1:85" s="34" customFormat="1" ht="31" customHeight="1">
      <c r="A4" s="202"/>
      <c r="B4" s="216" t="s">
        <v>71</v>
      </c>
      <c r="C4" s="217" t="s">
        <v>132</v>
      </c>
      <c r="D4" s="308"/>
      <c r="E4" s="308"/>
      <c r="F4" s="315"/>
      <c r="G4" s="309"/>
      <c r="H4" s="309"/>
      <c r="I4" s="309"/>
      <c r="J4" s="253"/>
      <c r="K4" s="32"/>
      <c r="L4" s="32"/>
      <c r="M4" s="32"/>
      <c r="N4" s="32"/>
      <c r="O4" s="33"/>
      <c r="P4" s="27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</row>
    <row r="5" spans="1:85" s="34" customFormat="1" ht="31" customHeight="1" thickBot="1">
      <c r="A5" s="202"/>
      <c r="B5" s="218" t="s">
        <v>72</v>
      </c>
      <c r="C5" s="219" t="s">
        <v>153</v>
      </c>
      <c r="D5" s="308"/>
      <c r="E5" s="308"/>
      <c r="F5" s="309"/>
      <c r="G5" s="309"/>
      <c r="H5" s="309"/>
      <c r="I5" s="309"/>
      <c r="J5" s="253"/>
      <c r="K5" s="32"/>
      <c r="L5" s="32"/>
      <c r="M5" s="32"/>
      <c r="N5" s="32"/>
      <c r="O5" s="33"/>
      <c r="P5" s="27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</row>
    <row r="6" spans="1:85" s="31" customFormat="1" ht="16.3">
      <c r="A6" s="203"/>
      <c r="B6" s="203"/>
      <c r="C6" s="204"/>
      <c r="D6" s="205"/>
      <c r="E6" s="206"/>
      <c r="F6" s="207"/>
      <c r="G6" s="203"/>
      <c r="H6" s="240"/>
      <c r="I6" s="208"/>
      <c r="J6" s="240"/>
      <c r="K6" s="32"/>
      <c r="L6" s="32"/>
      <c r="M6" s="32"/>
      <c r="N6" s="32"/>
      <c r="O6" s="33"/>
      <c r="P6" s="27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</row>
    <row r="7" spans="1:85" s="31" customFormat="1" ht="19.75">
      <c r="A7" s="233" t="str">
        <f>IF(F7&lt;&gt;"",1+MAX($A$6:A6),"")</f>
        <v/>
      </c>
      <c r="B7" s="310" t="s">
        <v>28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231"/>
      <c r="N7" s="232"/>
      <c r="O7" s="258">
        <f>SUM(O8:O23)</f>
        <v>0</v>
      </c>
      <c r="P7" s="233"/>
      <c r="Q7" s="28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</row>
    <row r="8" spans="1:85" s="31" customFormat="1" ht="16.3">
      <c r="A8" s="20" t="str">
        <f>IF(F8&lt;&gt;"",1+MAX(#REF!),"")</f>
        <v/>
      </c>
      <c r="B8" s="36"/>
      <c r="C8" s="33"/>
      <c r="D8" s="37"/>
      <c r="E8" s="38"/>
      <c r="F8" s="37"/>
      <c r="G8" s="131"/>
      <c r="H8" s="241"/>
      <c r="I8" s="26"/>
      <c r="J8" s="254"/>
      <c r="K8" s="136"/>
      <c r="L8" s="136"/>
      <c r="M8" s="137"/>
      <c r="N8" s="138"/>
      <c r="O8" s="259"/>
      <c r="P8" s="139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</row>
    <row r="9" spans="1:85" s="31" customFormat="1" ht="16.3">
      <c r="A9" s="20" t="str">
        <f>IF(F9&lt;&gt;"",1+MAX($A$8:A8),"")</f>
        <v/>
      </c>
      <c r="B9" s="36"/>
      <c r="C9" s="19" t="s">
        <v>29</v>
      </c>
      <c r="D9" s="24"/>
      <c r="E9" s="23"/>
      <c r="F9" s="24"/>
      <c r="G9" s="132"/>
      <c r="H9" s="241"/>
      <c r="I9" s="26"/>
      <c r="J9" s="254"/>
      <c r="K9" s="136"/>
      <c r="L9" s="136"/>
      <c r="M9" s="137"/>
      <c r="N9" s="138"/>
      <c r="O9" s="259"/>
      <c r="P9" s="139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</row>
    <row r="10" spans="1:85" s="29" customFormat="1" ht="16.3">
      <c r="A10" s="20">
        <f>IF(F10&lt;&gt;"",1+MAX($A$8:A9),"")</f>
        <v>1</v>
      </c>
      <c r="B10" s="36"/>
      <c r="C10" s="21" t="s">
        <v>30</v>
      </c>
      <c r="D10" s="22">
        <v>1</v>
      </c>
      <c r="E10" s="23">
        <v>0</v>
      </c>
      <c r="F10" s="24">
        <f>(1+E10)*D10</f>
        <v>1</v>
      </c>
      <c r="G10" s="132" t="s">
        <v>44</v>
      </c>
      <c r="H10" s="242">
        <v>0</v>
      </c>
      <c r="I10" s="26">
        <f>H10*F10</f>
        <v>0</v>
      </c>
      <c r="J10" s="254">
        <v>0</v>
      </c>
      <c r="K10" s="136"/>
      <c r="L10" s="136"/>
      <c r="M10" s="137"/>
      <c r="N10" s="138">
        <f>D10*J10</f>
        <v>0</v>
      </c>
      <c r="O10" s="259">
        <f>N10+I10</f>
        <v>0</v>
      </c>
      <c r="P10" s="139">
        <v>0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</row>
    <row r="11" spans="1:85" s="29" customFormat="1" ht="16.3">
      <c r="A11" s="20">
        <f>IF(F11&lt;&gt;"",1+MAX($A$8:A10),"")</f>
        <v>2</v>
      </c>
      <c r="B11" s="36"/>
      <c r="C11" s="21" t="s">
        <v>31</v>
      </c>
      <c r="D11" s="22">
        <v>1</v>
      </c>
      <c r="E11" s="23">
        <v>0</v>
      </c>
      <c r="F11" s="24">
        <f>(1+E11)*D11</f>
        <v>1</v>
      </c>
      <c r="G11" s="132" t="s">
        <v>44</v>
      </c>
      <c r="H11" s="242">
        <v>0</v>
      </c>
      <c r="I11" s="26">
        <f>H11*F11</f>
        <v>0</v>
      </c>
      <c r="J11" s="254">
        <v>0</v>
      </c>
      <c r="K11" s="136"/>
      <c r="L11" s="136"/>
      <c r="M11" s="137"/>
      <c r="N11" s="138">
        <f>D11*J11</f>
        <v>0</v>
      </c>
      <c r="O11" s="259">
        <f>N11+I11</f>
        <v>0</v>
      </c>
      <c r="P11" s="139">
        <v>0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</row>
    <row r="12" spans="1:85" s="29" customFormat="1" ht="16.3">
      <c r="A12" s="20" t="str">
        <f>IF(F12&lt;&gt;"",1+MAX($A$8:A11),"")</f>
        <v/>
      </c>
      <c r="B12" s="36"/>
      <c r="C12" s="19" t="s">
        <v>32</v>
      </c>
      <c r="D12" s="24"/>
      <c r="E12" s="23"/>
      <c r="F12" s="24"/>
      <c r="G12" s="132"/>
      <c r="H12" s="242"/>
      <c r="I12" s="26"/>
      <c r="J12" s="254"/>
      <c r="K12" s="136"/>
      <c r="L12" s="136"/>
      <c r="M12" s="137"/>
      <c r="N12" s="138"/>
      <c r="O12" s="259"/>
      <c r="P12" s="139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</row>
    <row r="13" spans="1:85" s="29" customFormat="1" ht="16.3">
      <c r="A13" s="20">
        <f>IF(F13&lt;&gt;"",1+MAX($A$8:A12),"")</f>
        <v>3</v>
      </c>
      <c r="B13" s="36"/>
      <c r="C13" s="21" t="s">
        <v>33</v>
      </c>
      <c r="D13" s="22">
        <v>1</v>
      </c>
      <c r="E13" s="23">
        <v>0</v>
      </c>
      <c r="F13" s="24">
        <f t="shared" ref="F13:F22" si="0">(1+E13)*D13</f>
        <v>1</v>
      </c>
      <c r="G13" s="132" t="s">
        <v>44</v>
      </c>
      <c r="H13" s="242">
        <v>0</v>
      </c>
      <c r="I13" s="26">
        <f t="shared" ref="I13:I22" si="1">H13*F13</f>
        <v>0</v>
      </c>
      <c r="J13" s="254">
        <v>0</v>
      </c>
      <c r="K13" s="136"/>
      <c r="L13" s="136"/>
      <c r="M13" s="137"/>
      <c r="N13" s="138">
        <f t="shared" ref="N13:N22" si="2">D13*J13</f>
        <v>0</v>
      </c>
      <c r="O13" s="259">
        <f t="shared" ref="O13:O22" si="3">N13+I13</f>
        <v>0</v>
      </c>
      <c r="P13" s="139">
        <v>0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</row>
    <row r="14" spans="1:85" s="29" customFormat="1" ht="16.3">
      <c r="A14" s="20">
        <f>IF(F14&lt;&gt;"",1+MAX($A$8:A13),"")</f>
        <v>4</v>
      </c>
      <c r="B14" s="36"/>
      <c r="C14" s="21" t="s">
        <v>147</v>
      </c>
      <c r="D14" s="22">
        <v>1</v>
      </c>
      <c r="E14" s="23">
        <v>0</v>
      </c>
      <c r="F14" s="24">
        <f t="shared" si="0"/>
        <v>1</v>
      </c>
      <c r="G14" s="132" t="s">
        <v>44</v>
      </c>
      <c r="H14" s="242">
        <v>0</v>
      </c>
      <c r="I14" s="26">
        <f t="shared" si="1"/>
        <v>0</v>
      </c>
      <c r="J14" s="254">
        <v>0</v>
      </c>
      <c r="K14" s="136"/>
      <c r="L14" s="136"/>
      <c r="M14" s="137"/>
      <c r="N14" s="138">
        <f t="shared" si="2"/>
        <v>0</v>
      </c>
      <c r="O14" s="259">
        <f t="shared" si="3"/>
        <v>0</v>
      </c>
      <c r="P14" s="139">
        <v>0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</row>
    <row r="15" spans="1:85" s="29" customFormat="1" ht="16.3">
      <c r="A15" s="20">
        <f>IF(F15&lt;&gt;"",1+MAX($A$8:A14),"")</f>
        <v>5</v>
      </c>
      <c r="B15" s="36"/>
      <c r="C15" s="21" t="s">
        <v>34</v>
      </c>
      <c r="D15" s="22">
        <v>1</v>
      </c>
      <c r="E15" s="23">
        <v>0</v>
      </c>
      <c r="F15" s="24">
        <f t="shared" si="0"/>
        <v>1</v>
      </c>
      <c r="G15" s="132" t="s">
        <v>44</v>
      </c>
      <c r="H15" s="242">
        <v>0</v>
      </c>
      <c r="I15" s="26">
        <f t="shared" si="1"/>
        <v>0</v>
      </c>
      <c r="J15" s="254">
        <v>0</v>
      </c>
      <c r="K15" s="136"/>
      <c r="L15" s="136"/>
      <c r="M15" s="137"/>
      <c r="N15" s="138">
        <f t="shared" si="2"/>
        <v>0</v>
      </c>
      <c r="O15" s="259">
        <f t="shared" si="3"/>
        <v>0</v>
      </c>
      <c r="P15" s="139"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</row>
    <row r="16" spans="1:85" s="29" customFormat="1" ht="16.3">
      <c r="A16" s="20">
        <f>IF(F16&lt;&gt;"",1+MAX($A$8:A15),"")</f>
        <v>6</v>
      </c>
      <c r="B16" s="36"/>
      <c r="C16" s="21" t="s">
        <v>35</v>
      </c>
      <c r="D16" s="22">
        <v>1</v>
      </c>
      <c r="E16" s="23">
        <v>0</v>
      </c>
      <c r="F16" s="24">
        <f t="shared" si="0"/>
        <v>1</v>
      </c>
      <c r="G16" s="132" t="s">
        <v>44</v>
      </c>
      <c r="H16" s="242">
        <v>0</v>
      </c>
      <c r="I16" s="26">
        <f t="shared" si="1"/>
        <v>0</v>
      </c>
      <c r="J16" s="254">
        <v>0</v>
      </c>
      <c r="K16" s="136"/>
      <c r="L16" s="136"/>
      <c r="M16" s="137"/>
      <c r="N16" s="138">
        <f t="shared" si="2"/>
        <v>0</v>
      </c>
      <c r="O16" s="259">
        <f t="shared" si="3"/>
        <v>0</v>
      </c>
      <c r="P16" s="139"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</row>
    <row r="17" spans="1:85" s="29" customFormat="1" ht="16.3">
      <c r="A17" s="20">
        <f>IF(F17&lt;&gt;"",1+MAX($A$8:A16),"")</f>
        <v>7</v>
      </c>
      <c r="B17" s="36"/>
      <c r="C17" s="21" t="s">
        <v>148</v>
      </c>
      <c r="D17" s="22">
        <v>1</v>
      </c>
      <c r="E17" s="23">
        <v>0</v>
      </c>
      <c r="F17" s="24">
        <f t="shared" si="0"/>
        <v>1</v>
      </c>
      <c r="G17" s="132" t="s">
        <v>44</v>
      </c>
      <c r="H17" s="242">
        <v>0</v>
      </c>
      <c r="I17" s="26">
        <f t="shared" si="1"/>
        <v>0</v>
      </c>
      <c r="J17" s="254">
        <v>0</v>
      </c>
      <c r="K17" s="136"/>
      <c r="L17" s="136"/>
      <c r="M17" s="137"/>
      <c r="N17" s="138">
        <f t="shared" si="2"/>
        <v>0</v>
      </c>
      <c r="O17" s="259">
        <f t="shared" si="3"/>
        <v>0</v>
      </c>
      <c r="P17" s="139">
        <v>0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</row>
    <row r="18" spans="1:85" s="29" customFormat="1" ht="16.3">
      <c r="A18" s="20">
        <f>IF(F18&lt;&gt;"",1+MAX($A$8:A17),"")</f>
        <v>8</v>
      </c>
      <c r="B18" s="36"/>
      <c r="C18" s="21" t="s">
        <v>36</v>
      </c>
      <c r="D18" s="22">
        <v>1</v>
      </c>
      <c r="E18" s="23">
        <v>0</v>
      </c>
      <c r="F18" s="24">
        <f t="shared" si="0"/>
        <v>1</v>
      </c>
      <c r="G18" s="132" t="s">
        <v>44</v>
      </c>
      <c r="H18" s="242">
        <v>0</v>
      </c>
      <c r="I18" s="26">
        <f t="shared" si="1"/>
        <v>0</v>
      </c>
      <c r="J18" s="254">
        <v>0</v>
      </c>
      <c r="K18" s="136"/>
      <c r="L18" s="136"/>
      <c r="M18" s="137"/>
      <c r="N18" s="138">
        <f t="shared" si="2"/>
        <v>0</v>
      </c>
      <c r="O18" s="259">
        <f t="shared" si="3"/>
        <v>0</v>
      </c>
      <c r="P18" s="139"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</row>
    <row r="19" spans="1:85" s="29" customFormat="1" ht="16.3">
      <c r="A19" s="20">
        <f>IF(F19&lt;&gt;"",1+MAX($A$8:A18),"")</f>
        <v>9</v>
      </c>
      <c r="B19" s="36"/>
      <c r="C19" s="21" t="s">
        <v>37</v>
      </c>
      <c r="D19" s="22">
        <v>1</v>
      </c>
      <c r="E19" s="23">
        <v>0</v>
      </c>
      <c r="F19" s="24">
        <f t="shared" si="0"/>
        <v>1</v>
      </c>
      <c r="G19" s="132" t="s">
        <v>44</v>
      </c>
      <c r="H19" s="242">
        <v>0</v>
      </c>
      <c r="I19" s="26">
        <f t="shared" si="1"/>
        <v>0</v>
      </c>
      <c r="J19" s="254">
        <v>0</v>
      </c>
      <c r="K19" s="136"/>
      <c r="L19" s="136"/>
      <c r="M19" s="137"/>
      <c r="N19" s="138">
        <f t="shared" si="2"/>
        <v>0</v>
      </c>
      <c r="O19" s="259">
        <f t="shared" si="3"/>
        <v>0</v>
      </c>
      <c r="P19" s="139">
        <v>0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</row>
    <row r="20" spans="1:85" s="29" customFormat="1" ht="16.3">
      <c r="A20" s="20">
        <f>IF(F20&lt;&gt;"",1+MAX($A$8:A19),"")</f>
        <v>10</v>
      </c>
      <c r="B20" s="36"/>
      <c r="C20" s="21" t="s">
        <v>38</v>
      </c>
      <c r="D20" s="22">
        <v>1</v>
      </c>
      <c r="E20" s="23">
        <v>0</v>
      </c>
      <c r="F20" s="24">
        <f t="shared" si="0"/>
        <v>1</v>
      </c>
      <c r="G20" s="132" t="s">
        <v>44</v>
      </c>
      <c r="H20" s="242">
        <v>0</v>
      </c>
      <c r="I20" s="26">
        <f t="shared" si="1"/>
        <v>0</v>
      </c>
      <c r="J20" s="254">
        <v>0</v>
      </c>
      <c r="K20" s="136"/>
      <c r="L20" s="136"/>
      <c r="M20" s="137"/>
      <c r="N20" s="138">
        <f t="shared" si="2"/>
        <v>0</v>
      </c>
      <c r="O20" s="259">
        <f t="shared" si="3"/>
        <v>0</v>
      </c>
      <c r="P20" s="139">
        <v>0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</row>
    <row r="21" spans="1:85" s="29" customFormat="1" ht="16.3">
      <c r="A21" s="20">
        <f>IF(F21&lt;&gt;"",1+MAX($A$8:A20),"")</f>
        <v>11</v>
      </c>
      <c r="B21" s="36"/>
      <c r="C21" s="21" t="s">
        <v>39</v>
      </c>
      <c r="D21" s="22">
        <v>1</v>
      </c>
      <c r="E21" s="23">
        <v>0</v>
      </c>
      <c r="F21" s="24">
        <f t="shared" si="0"/>
        <v>1</v>
      </c>
      <c r="G21" s="132" t="s">
        <v>44</v>
      </c>
      <c r="H21" s="242">
        <v>0</v>
      </c>
      <c r="I21" s="26">
        <f t="shared" si="1"/>
        <v>0</v>
      </c>
      <c r="J21" s="254">
        <v>0</v>
      </c>
      <c r="K21" s="136"/>
      <c r="L21" s="136"/>
      <c r="M21" s="137"/>
      <c r="N21" s="138">
        <f t="shared" si="2"/>
        <v>0</v>
      </c>
      <c r="O21" s="259">
        <f t="shared" si="3"/>
        <v>0</v>
      </c>
      <c r="P21" s="139"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</row>
    <row r="22" spans="1:85" s="29" customFormat="1" ht="16.3">
      <c r="A22" s="20">
        <f>IF(F22&lt;&gt;"",1+MAX($A$8:A21),"")</f>
        <v>12</v>
      </c>
      <c r="B22" s="36"/>
      <c r="C22" s="21" t="s">
        <v>149</v>
      </c>
      <c r="D22" s="22">
        <v>1</v>
      </c>
      <c r="E22" s="23">
        <v>0</v>
      </c>
      <c r="F22" s="24">
        <f t="shared" si="0"/>
        <v>1</v>
      </c>
      <c r="G22" s="132" t="s">
        <v>44</v>
      </c>
      <c r="H22" s="242">
        <v>0</v>
      </c>
      <c r="I22" s="26">
        <f t="shared" si="1"/>
        <v>0</v>
      </c>
      <c r="J22" s="254">
        <v>0</v>
      </c>
      <c r="K22" s="136"/>
      <c r="L22" s="136"/>
      <c r="M22" s="137"/>
      <c r="N22" s="138">
        <f t="shared" si="2"/>
        <v>0</v>
      </c>
      <c r="O22" s="259">
        <f t="shared" si="3"/>
        <v>0</v>
      </c>
      <c r="P22" s="139">
        <v>0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</row>
    <row r="23" spans="1:85" s="29" customFormat="1" ht="16.3">
      <c r="A23" s="20" t="str">
        <f>IF(F23&lt;&gt;"",1+MAX($A$8:A22),"")</f>
        <v/>
      </c>
      <c r="B23" s="36"/>
      <c r="C23" s="39"/>
      <c r="D23" s="24"/>
      <c r="E23" s="23"/>
      <c r="F23" s="24"/>
      <c r="G23" s="132"/>
      <c r="H23" s="242"/>
      <c r="I23" s="26"/>
      <c r="J23" s="254"/>
      <c r="K23" s="136"/>
      <c r="L23" s="136"/>
      <c r="M23" s="137"/>
      <c r="N23" s="138"/>
      <c r="O23" s="259"/>
      <c r="P23" s="139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</row>
    <row r="24" spans="1:85" s="31" customFormat="1" ht="19.75">
      <c r="A24" s="233" t="str">
        <f>IF(F24&lt;&gt;"",1+MAX($A$8:A23),"")</f>
        <v/>
      </c>
      <c r="B24" s="310" t="s">
        <v>40</v>
      </c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263">
        <v>40</v>
      </c>
      <c r="N24" s="232"/>
      <c r="O24" s="258">
        <f>SUM(O25:O36)</f>
        <v>46747.251800000005</v>
      </c>
      <c r="P24" s="233"/>
      <c r="Q24" s="28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</row>
    <row r="25" spans="1:85" s="31" customFormat="1" ht="16.3">
      <c r="A25" s="20" t="str">
        <f>IF(F25&lt;&gt;"",1+MAX($A$8:A24),"")</f>
        <v/>
      </c>
      <c r="B25" s="36"/>
      <c r="C25" s="33"/>
      <c r="D25" s="37"/>
      <c r="E25" s="38"/>
      <c r="F25" s="37"/>
      <c r="G25" s="131"/>
      <c r="H25" s="242"/>
      <c r="I25" s="26"/>
      <c r="J25" s="254"/>
      <c r="K25" s="136"/>
      <c r="L25" s="136"/>
      <c r="M25" s="137"/>
      <c r="N25" s="138"/>
      <c r="O25" s="259"/>
      <c r="P25" s="139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</row>
    <row r="26" spans="1:85" s="29" customFormat="1" ht="16" customHeight="1">
      <c r="A26" s="20" t="str">
        <f>IF(F26&lt;&gt;"",1+MAX($A$8:A25),"")</f>
        <v/>
      </c>
      <c r="B26" s="305" t="s">
        <v>135</v>
      </c>
      <c r="C26" s="19" t="s">
        <v>88</v>
      </c>
      <c r="D26" s="25"/>
      <c r="E26" s="25"/>
      <c r="F26" s="25"/>
      <c r="G26" s="132"/>
      <c r="H26" s="242"/>
      <c r="I26" s="26"/>
      <c r="J26" s="254"/>
      <c r="K26" s="136"/>
      <c r="L26" s="136"/>
      <c r="M26" s="137"/>
      <c r="N26" s="138"/>
      <c r="O26" s="259"/>
      <c r="P26" s="139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</row>
    <row r="27" spans="1:85" s="29" customFormat="1" ht="16.3">
      <c r="A27" s="20">
        <f>IF(F27&lt;&gt;"",1+MAX($A$8:A26),"")</f>
        <v>13</v>
      </c>
      <c r="B27" s="306"/>
      <c r="C27" s="21" t="s">
        <v>145</v>
      </c>
      <c r="D27" s="22">
        <v>6270.22</v>
      </c>
      <c r="E27" s="23">
        <v>0</v>
      </c>
      <c r="F27" s="24">
        <f>(1+E27)*D27</f>
        <v>6270.22</v>
      </c>
      <c r="G27" s="132" t="s">
        <v>41</v>
      </c>
      <c r="H27" s="242">
        <v>0</v>
      </c>
      <c r="I27" s="26">
        <f>H27*F27</f>
        <v>0</v>
      </c>
      <c r="J27" s="254">
        <v>4.34</v>
      </c>
      <c r="K27" s="136">
        <f>N27/M27</f>
        <v>680.31886999999995</v>
      </c>
      <c r="L27" s="136">
        <f t="shared" ref="L27:L35" si="4">D27/K27</f>
        <v>9.216589861751153</v>
      </c>
      <c r="M27" s="137">
        <f>M$24</f>
        <v>40</v>
      </c>
      <c r="N27" s="138">
        <f t="shared" ref="N27:N35" si="5">D27*J27</f>
        <v>27212.754799999999</v>
      </c>
      <c r="O27" s="259">
        <f t="shared" ref="O27:O35" si="6">N27+I27</f>
        <v>27212.754799999999</v>
      </c>
      <c r="P27" s="139">
        <f t="shared" ref="P27:P35" si="7">O27/F27</f>
        <v>4.34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</row>
    <row r="28" spans="1:85" s="29" customFormat="1" ht="16.3">
      <c r="A28" s="20">
        <f>IF(F28&lt;&gt;"",1+MAX($A$8:A27),"")</f>
        <v>14</v>
      </c>
      <c r="B28" s="306"/>
      <c r="C28" s="21" t="s">
        <v>146</v>
      </c>
      <c r="D28" s="22">
        <v>654.35</v>
      </c>
      <c r="E28" s="23">
        <v>0</v>
      </c>
      <c r="F28" s="24">
        <f t="shared" ref="F28:F30" si="8">(1+E28)*D28</f>
        <v>654.35</v>
      </c>
      <c r="G28" s="132" t="s">
        <v>41</v>
      </c>
      <c r="H28" s="242">
        <v>0</v>
      </c>
      <c r="I28" s="26">
        <f t="shared" ref="I28:I30" si="9">H28*F28</f>
        <v>0</v>
      </c>
      <c r="J28" s="254">
        <v>1.34</v>
      </c>
      <c r="K28" s="136">
        <f t="shared" ref="K28:K30" si="10">N28/M28</f>
        <v>21.920725000000001</v>
      </c>
      <c r="L28" s="136">
        <f t="shared" si="4"/>
        <v>29.850746268656717</v>
      </c>
      <c r="M28" s="137">
        <f>M$24</f>
        <v>40</v>
      </c>
      <c r="N28" s="138">
        <f t="shared" si="5"/>
        <v>876.82900000000006</v>
      </c>
      <c r="O28" s="259">
        <f t="shared" si="6"/>
        <v>876.82900000000006</v>
      </c>
      <c r="P28" s="139">
        <f t="shared" si="7"/>
        <v>1.34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</row>
    <row r="29" spans="1:85" s="29" customFormat="1" ht="16.3">
      <c r="A29" s="20">
        <f>IF(F29&lt;&gt;"",1+MAX($A$8:A28),"")</f>
        <v>15</v>
      </c>
      <c r="B29" s="306"/>
      <c r="C29" s="21" t="s">
        <v>89</v>
      </c>
      <c r="D29" s="22">
        <v>8.1</v>
      </c>
      <c r="E29" s="23">
        <v>0</v>
      </c>
      <c r="F29" s="24">
        <f t="shared" si="8"/>
        <v>8.1</v>
      </c>
      <c r="G29" s="132" t="s">
        <v>41</v>
      </c>
      <c r="H29" s="242">
        <v>0</v>
      </c>
      <c r="I29" s="26">
        <f t="shared" si="9"/>
        <v>0</v>
      </c>
      <c r="J29" s="254">
        <v>3.19</v>
      </c>
      <c r="K29" s="136">
        <f t="shared" si="10"/>
        <v>0.64597499999999997</v>
      </c>
      <c r="L29" s="136">
        <f t="shared" si="4"/>
        <v>12.539184952978056</v>
      </c>
      <c r="M29" s="137">
        <f t="shared" ref="M29:M35" si="11">M$24</f>
        <v>40</v>
      </c>
      <c r="N29" s="138">
        <f t="shared" si="5"/>
        <v>25.838999999999999</v>
      </c>
      <c r="O29" s="259">
        <f t="shared" si="6"/>
        <v>25.838999999999999</v>
      </c>
      <c r="P29" s="139">
        <f t="shared" si="7"/>
        <v>3.19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</row>
    <row r="30" spans="1:85" s="29" customFormat="1" ht="16.3">
      <c r="A30" s="20">
        <f>IF(F30&lt;&gt;"",1+MAX($A$8:A29),"")</f>
        <v>16</v>
      </c>
      <c r="B30" s="306"/>
      <c r="C30" s="21" t="s">
        <v>90</v>
      </c>
      <c r="D30" s="22">
        <v>21475</v>
      </c>
      <c r="E30" s="23">
        <v>0</v>
      </c>
      <c r="F30" s="24">
        <f t="shared" si="8"/>
        <v>21475</v>
      </c>
      <c r="G30" s="132" t="s">
        <v>41</v>
      </c>
      <c r="H30" s="242">
        <v>0</v>
      </c>
      <c r="I30" s="26">
        <f t="shared" si="9"/>
        <v>0</v>
      </c>
      <c r="J30" s="254">
        <v>0.83</v>
      </c>
      <c r="K30" s="136">
        <f t="shared" si="10"/>
        <v>445.60624999999999</v>
      </c>
      <c r="L30" s="136">
        <f t="shared" si="4"/>
        <v>48.192771084337352</v>
      </c>
      <c r="M30" s="137">
        <f t="shared" si="11"/>
        <v>40</v>
      </c>
      <c r="N30" s="138">
        <f t="shared" si="5"/>
        <v>17824.25</v>
      </c>
      <c r="O30" s="259">
        <f t="shared" si="6"/>
        <v>17824.25</v>
      </c>
      <c r="P30" s="139">
        <f t="shared" si="7"/>
        <v>0.83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</row>
    <row r="31" spans="1:85" s="29" customFormat="1" ht="16.3">
      <c r="A31" s="20">
        <f>IF(F31&lt;&gt;"",1+MAX($A$8:A30),"")</f>
        <v>17</v>
      </c>
      <c r="B31" s="306"/>
      <c r="C31" s="21" t="s">
        <v>91</v>
      </c>
      <c r="D31" s="22">
        <v>56.94</v>
      </c>
      <c r="E31" s="23">
        <v>0</v>
      </c>
      <c r="F31" s="24">
        <f t="shared" ref="F31:F35" si="12">(1+E31)*D31</f>
        <v>56.94</v>
      </c>
      <c r="G31" s="132" t="s">
        <v>41</v>
      </c>
      <c r="H31" s="242">
        <v>0</v>
      </c>
      <c r="I31" s="26">
        <f t="shared" ref="I31:I35" si="13">H31*F31</f>
        <v>0</v>
      </c>
      <c r="J31" s="254">
        <v>3.7699999999999996</v>
      </c>
      <c r="K31" s="136">
        <f t="shared" ref="K31:K35" si="14">N31/M31</f>
        <v>5.3665949999999993</v>
      </c>
      <c r="L31" s="136">
        <f t="shared" si="4"/>
        <v>10.610079575596817</v>
      </c>
      <c r="M31" s="137">
        <f t="shared" si="11"/>
        <v>40</v>
      </c>
      <c r="N31" s="138">
        <f t="shared" si="5"/>
        <v>214.66379999999998</v>
      </c>
      <c r="O31" s="259">
        <f t="shared" si="6"/>
        <v>214.66379999999998</v>
      </c>
      <c r="P31" s="139">
        <f t="shared" si="7"/>
        <v>3.77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</row>
    <row r="32" spans="1:85" s="29" customFormat="1" ht="16.3">
      <c r="A32" s="20">
        <f>IF(F32&lt;&gt;"",1+MAX($A$8:A31),"")</f>
        <v>18</v>
      </c>
      <c r="B32" s="306"/>
      <c r="C32" s="21" t="s">
        <v>92</v>
      </c>
      <c r="D32" s="22">
        <v>8.44</v>
      </c>
      <c r="E32" s="23">
        <v>0</v>
      </c>
      <c r="F32" s="24">
        <f t="shared" si="12"/>
        <v>8.44</v>
      </c>
      <c r="G32" s="132" t="s">
        <v>41</v>
      </c>
      <c r="H32" s="242">
        <v>0</v>
      </c>
      <c r="I32" s="26">
        <f t="shared" si="13"/>
        <v>0</v>
      </c>
      <c r="J32" s="254">
        <v>1.1499999999999999</v>
      </c>
      <c r="K32" s="136">
        <f t="shared" si="14"/>
        <v>0.24264999999999998</v>
      </c>
      <c r="L32" s="136">
        <f t="shared" si="4"/>
        <v>34.782608695652172</v>
      </c>
      <c r="M32" s="137">
        <f t="shared" si="11"/>
        <v>40</v>
      </c>
      <c r="N32" s="138">
        <f t="shared" si="5"/>
        <v>9.7059999999999995</v>
      </c>
      <c r="O32" s="259">
        <f t="shared" si="6"/>
        <v>9.7059999999999995</v>
      </c>
      <c r="P32" s="139">
        <f t="shared" si="7"/>
        <v>1.1499999999999999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</row>
    <row r="33" spans="1:76" s="29" customFormat="1" ht="16.3">
      <c r="A33" s="20">
        <f>IF(F33&lt;&gt;"",1+MAX($A$8:A32),"")</f>
        <v>19</v>
      </c>
      <c r="B33" s="306"/>
      <c r="C33" s="21" t="s">
        <v>93</v>
      </c>
      <c r="D33" s="22">
        <v>69.84</v>
      </c>
      <c r="E33" s="23">
        <v>0</v>
      </c>
      <c r="F33" s="24">
        <f t="shared" si="12"/>
        <v>69.84</v>
      </c>
      <c r="G33" s="132" t="s">
        <v>42</v>
      </c>
      <c r="H33" s="242">
        <v>0</v>
      </c>
      <c r="I33" s="26">
        <f t="shared" si="13"/>
        <v>0</v>
      </c>
      <c r="J33" s="254">
        <v>5.42</v>
      </c>
      <c r="K33" s="136">
        <f t="shared" si="14"/>
        <v>9.4633199999999995</v>
      </c>
      <c r="L33" s="136">
        <f t="shared" si="4"/>
        <v>7.3800738007380078</v>
      </c>
      <c r="M33" s="137">
        <f t="shared" si="11"/>
        <v>40</v>
      </c>
      <c r="N33" s="138">
        <f t="shared" si="5"/>
        <v>378.53280000000001</v>
      </c>
      <c r="O33" s="259">
        <f t="shared" si="6"/>
        <v>378.53280000000001</v>
      </c>
      <c r="P33" s="139">
        <f t="shared" si="7"/>
        <v>5.42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</row>
    <row r="34" spans="1:76" s="29" customFormat="1" ht="16.3">
      <c r="A34" s="20">
        <f>IF(F34&lt;&gt;"",1+MAX($A$8:A33),"")</f>
        <v>20</v>
      </c>
      <c r="B34" s="306"/>
      <c r="C34" s="21" t="s">
        <v>94</v>
      </c>
      <c r="D34" s="22">
        <v>9.0299999999999994</v>
      </c>
      <c r="E34" s="23">
        <v>0</v>
      </c>
      <c r="F34" s="24">
        <f t="shared" si="12"/>
        <v>9.0299999999999994</v>
      </c>
      <c r="G34" s="132" t="s">
        <v>42</v>
      </c>
      <c r="H34" s="242">
        <v>0</v>
      </c>
      <c r="I34" s="26">
        <f t="shared" si="13"/>
        <v>0</v>
      </c>
      <c r="J34" s="254">
        <v>5.42</v>
      </c>
      <c r="K34" s="136">
        <f t="shared" si="14"/>
        <v>1.223565</v>
      </c>
      <c r="L34" s="136">
        <f t="shared" si="4"/>
        <v>7.3800738007380069</v>
      </c>
      <c r="M34" s="137">
        <f t="shared" si="11"/>
        <v>40</v>
      </c>
      <c r="N34" s="138">
        <f t="shared" si="5"/>
        <v>48.942599999999999</v>
      </c>
      <c r="O34" s="259">
        <f t="shared" si="6"/>
        <v>48.942599999999999</v>
      </c>
      <c r="P34" s="139">
        <f t="shared" si="7"/>
        <v>5.42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</row>
    <row r="35" spans="1:76" s="29" customFormat="1" ht="16.3">
      <c r="A35" s="20">
        <f>IF(F35&lt;&gt;"",1+MAX($A$8:A34),"")</f>
        <v>21</v>
      </c>
      <c r="B35" s="307"/>
      <c r="C35" s="21" t="s">
        <v>95</v>
      </c>
      <c r="D35" s="22">
        <v>19.54</v>
      </c>
      <c r="E35" s="23">
        <v>0</v>
      </c>
      <c r="F35" s="24">
        <f t="shared" si="12"/>
        <v>19.54</v>
      </c>
      <c r="G35" s="132" t="s">
        <v>42</v>
      </c>
      <c r="H35" s="242">
        <v>0</v>
      </c>
      <c r="I35" s="26">
        <f t="shared" si="13"/>
        <v>0</v>
      </c>
      <c r="J35" s="254">
        <v>7.97</v>
      </c>
      <c r="K35" s="136">
        <f t="shared" si="14"/>
        <v>3.8933450000000001</v>
      </c>
      <c r="L35" s="136">
        <f t="shared" si="4"/>
        <v>5.0188205771643659</v>
      </c>
      <c r="M35" s="137">
        <f t="shared" si="11"/>
        <v>40</v>
      </c>
      <c r="N35" s="138">
        <f t="shared" si="5"/>
        <v>155.7338</v>
      </c>
      <c r="O35" s="259">
        <f t="shared" si="6"/>
        <v>155.7338</v>
      </c>
      <c r="P35" s="139">
        <f t="shared" si="7"/>
        <v>7.9700000000000006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</row>
    <row r="36" spans="1:76" s="29" customFormat="1" ht="16.3">
      <c r="A36" s="20" t="str">
        <f>IF(F36&lt;&gt;"",1+MAX($A$8:A35),"")</f>
        <v/>
      </c>
      <c r="B36" s="193"/>
      <c r="C36" s="222"/>
      <c r="D36" s="223"/>
      <c r="E36" s="224"/>
      <c r="F36" s="223"/>
      <c r="G36" s="225"/>
      <c r="H36" s="243"/>
      <c r="I36" s="226"/>
      <c r="J36" s="255"/>
      <c r="K36" s="227"/>
      <c r="L36" s="227"/>
      <c r="M36" s="228"/>
      <c r="N36" s="229"/>
      <c r="O36" s="260"/>
      <c r="P36" s="230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</row>
    <row r="37" spans="1:76" s="31" customFormat="1" ht="19.75">
      <c r="A37" s="233" t="str">
        <f>IF(F37&lt;&gt;"",1+MAX($A$8:A36),"")</f>
        <v/>
      </c>
      <c r="B37" s="310" t="s">
        <v>50</v>
      </c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263">
        <v>55</v>
      </c>
      <c r="N37" s="232"/>
      <c r="O37" s="258">
        <f>SUM(O38:O54)</f>
        <v>342088.08833333338</v>
      </c>
      <c r="P37" s="233"/>
      <c r="Q37" s="28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</row>
    <row r="38" spans="1:76" s="29" customFormat="1" ht="16.3">
      <c r="A38" s="20" t="str">
        <f>IF(F38&lt;&gt;"",1+MAX($A$8:A37),"")</f>
        <v/>
      </c>
      <c r="B38" s="36"/>
      <c r="C38" s="39"/>
      <c r="D38" s="24"/>
      <c r="E38" s="23"/>
      <c r="F38" s="24"/>
      <c r="G38" s="132"/>
      <c r="H38" s="241"/>
      <c r="I38" s="26"/>
      <c r="J38" s="247"/>
      <c r="K38" s="125"/>
      <c r="L38" s="136"/>
      <c r="M38" s="137"/>
      <c r="N38" s="138"/>
      <c r="O38" s="259"/>
      <c r="P38" s="139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</row>
    <row r="39" spans="1:76" s="29" customFormat="1" ht="16.3">
      <c r="A39" s="235" t="str">
        <f>IF(F39&lt;&gt;"",1+MAX($A$8:A38),"")</f>
        <v/>
      </c>
      <c r="B39" s="305" t="s">
        <v>85</v>
      </c>
      <c r="C39" s="156" t="s">
        <v>155</v>
      </c>
      <c r="D39" s="213"/>
      <c r="E39" s="214"/>
      <c r="F39" s="213"/>
      <c r="G39" s="209"/>
      <c r="H39" s="244"/>
      <c r="I39" s="160"/>
      <c r="J39" s="244"/>
      <c r="K39" s="160"/>
      <c r="L39" s="210"/>
      <c r="M39" s="211"/>
      <c r="N39" s="212"/>
      <c r="O39" s="261"/>
      <c r="P39" s="161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</row>
    <row r="40" spans="1:76" s="29" customFormat="1" ht="16.3">
      <c r="A40" s="235">
        <f>IF(F40&lt;&gt;"",1+MAX($A$8:A39),"")</f>
        <v>22</v>
      </c>
      <c r="B40" s="306"/>
      <c r="C40" s="215" t="s">
        <v>156</v>
      </c>
      <c r="D40" s="213">
        <f>28485*3.5/27</f>
        <v>3692.5</v>
      </c>
      <c r="E40" s="214">
        <v>0.15</v>
      </c>
      <c r="F40" s="213">
        <f t="shared" ref="F40:F44" si="15">(1+E40)*D40</f>
        <v>4246.375</v>
      </c>
      <c r="G40" s="159" t="s">
        <v>49</v>
      </c>
      <c r="H40" s="245">
        <v>0</v>
      </c>
      <c r="I40" s="160">
        <f t="shared" ref="I40" si="16">H40*F40</f>
        <v>0</v>
      </c>
      <c r="J40" s="254">
        <v>21.5</v>
      </c>
      <c r="K40" s="210">
        <f t="shared" ref="K40" si="17">N40/M40</f>
        <v>1443.4318181818182</v>
      </c>
      <c r="L40" s="210">
        <f>D40/K40</f>
        <v>2.558139534883721</v>
      </c>
      <c r="M40" s="211">
        <f>$M$37</f>
        <v>55</v>
      </c>
      <c r="N40" s="212">
        <f>D40*J40</f>
        <v>79388.75</v>
      </c>
      <c r="O40" s="261">
        <f>N40+I40</f>
        <v>79388.75</v>
      </c>
      <c r="P40" s="161">
        <f>O40/F40</f>
        <v>18.695652173913043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</row>
    <row r="41" spans="1:76" s="29" customFormat="1" ht="15.45" customHeight="1">
      <c r="A41" s="235" t="str">
        <f>IF(F41&lt;&gt;"",1+MAX($A$8:A40),"")</f>
        <v/>
      </c>
      <c r="B41" s="305" t="s">
        <v>134</v>
      </c>
      <c r="C41" s="156" t="s">
        <v>51</v>
      </c>
      <c r="D41" s="213"/>
      <c r="E41" s="214"/>
      <c r="F41" s="213"/>
      <c r="G41" s="159"/>
      <c r="H41" s="244"/>
      <c r="I41" s="160"/>
      <c r="J41" s="244"/>
      <c r="K41" s="160"/>
      <c r="L41" s="210"/>
      <c r="M41" s="211"/>
      <c r="N41" s="212"/>
      <c r="O41" s="261"/>
      <c r="P41" s="161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</row>
    <row r="42" spans="1:76" s="28" customFormat="1" ht="16.3">
      <c r="A42" s="235">
        <f>IF(F42&lt;&gt;"",1+MAX($A$8:A41),"")</f>
        <v>23</v>
      </c>
      <c r="B42" s="306"/>
      <c r="C42" s="21" t="s">
        <v>96</v>
      </c>
      <c r="D42" s="213">
        <v>2900</v>
      </c>
      <c r="E42" s="214">
        <v>0.15</v>
      </c>
      <c r="F42" s="213">
        <f t="shared" si="15"/>
        <v>3334.9999999999995</v>
      </c>
      <c r="G42" s="159" t="s">
        <v>49</v>
      </c>
      <c r="H42" s="245">
        <v>0</v>
      </c>
      <c r="I42" s="160">
        <f t="shared" ref="I42:I44" si="18">H42*F42</f>
        <v>0</v>
      </c>
      <c r="J42" s="254">
        <v>21.5</v>
      </c>
      <c r="K42" s="210">
        <f t="shared" ref="K42:K44" si="19">N42/M42</f>
        <v>1133.6363636363637</v>
      </c>
      <c r="L42" s="210">
        <f>D42/K42</f>
        <v>2.5581395348837206</v>
      </c>
      <c r="M42" s="211">
        <f t="shared" ref="M42:M44" si="20">$M$37</f>
        <v>55</v>
      </c>
      <c r="N42" s="212">
        <f>D42*J42</f>
        <v>62350</v>
      </c>
      <c r="O42" s="261">
        <f>N42+I42</f>
        <v>62350</v>
      </c>
      <c r="P42" s="161">
        <f>O42/F42</f>
        <v>18.695652173913047</v>
      </c>
    </row>
    <row r="43" spans="1:76" s="28" customFormat="1" ht="16.3">
      <c r="A43" s="235">
        <f>IF(F43&lt;&gt;"",1+MAX($A$8:A42),"")</f>
        <v>24</v>
      </c>
      <c r="B43" s="306"/>
      <c r="C43" s="21" t="s">
        <v>159</v>
      </c>
      <c r="D43" s="213">
        <v>475</v>
      </c>
      <c r="E43" s="214">
        <v>0.15</v>
      </c>
      <c r="F43" s="213">
        <f t="shared" ref="F43" si="21">(1+E43)*D43</f>
        <v>546.25</v>
      </c>
      <c r="G43" s="159" t="s">
        <v>49</v>
      </c>
      <c r="H43" s="245">
        <v>0</v>
      </c>
      <c r="I43" s="160">
        <f t="shared" ref="I43" si="22">H43*F43</f>
        <v>0</v>
      </c>
      <c r="J43" s="254">
        <v>21.5</v>
      </c>
      <c r="K43" s="210">
        <f t="shared" ref="K43" si="23">N43/M43</f>
        <v>185.68181818181819</v>
      </c>
      <c r="L43" s="210">
        <f>D43/K43</f>
        <v>2.558139534883721</v>
      </c>
      <c r="M43" s="211">
        <f t="shared" si="20"/>
        <v>55</v>
      </c>
      <c r="N43" s="212">
        <f>D43*J43</f>
        <v>10212.5</v>
      </c>
      <c r="O43" s="261">
        <f>N43+I43</f>
        <v>10212.5</v>
      </c>
      <c r="P43" s="161">
        <f>O43/F43</f>
        <v>18.695652173913043</v>
      </c>
    </row>
    <row r="44" spans="1:76" s="28" customFormat="1" ht="16.3">
      <c r="A44" s="235">
        <f>IF(F44&lt;&gt;"",1+MAX($A$8:A43),"")</f>
        <v>25</v>
      </c>
      <c r="B44" s="306"/>
      <c r="C44" s="21" t="s">
        <v>78</v>
      </c>
      <c r="D44" s="213">
        <v>985</v>
      </c>
      <c r="E44" s="214">
        <v>0.15</v>
      </c>
      <c r="F44" s="213">
        <f t="shared" si="15"/>
        <v>1132.75</v>
      </c>
      <c r="G44" s="159" t="s">
        <v>49</v>
      </c>
      <c r="H44" s="245">
        <v>0</v>
      </c>
      <c r="I44" s="160">
        <f t="shared" si="18"/>
        <v>0</v>
      </c>
      <c r="J44" s="254">
        <v>21.5</v>
      </c>
      <c r="K44" s="210">
        <f t="shared" si="19"/>
        <v>385.04545454545456</v>
      </c>
      <c r="L44" s="210">
        <f>D44/K44</f>
        <v>2.558139534883721</v>
      </c>
      <c r="M44" s="211">
        <f t="shared" si="20"/>
        <v>55</v>
      </c>
      <c r="N44" s="212">
        <f>D44*J44</f>
        <v>21177.5</v>
      </c>
      <c r="O44" s="261">
        <f>N44+I44</f>
        <v>21177.5</v>
      </c>
      <c r="P44" s="161">
        <f>O44/F44</f>
        <v>18.695652173913043</v>
      </c>
    </row>
    <row r="45" spans="1:76" s="29" customFormat="1" ht="16.3">
      <c r="A45" s="235" t="str">
        <f>IF(F45&lt;&gt;"",1+MAX($A$8:A44),"")</f>
        <v/>
      </c>
      <c r="B45" s="306"/>
      <c r="C45" s="156" t="s">
        <v>52</v>
      </c>
      <c r="D45" s="213"/>
      <c r="E45" s="214"/>
      <c r="F45" s="213"/>
      <c r="G45" s="159"/>
      <c r="H45" s="244"/>
      <c r="I45" s="160"/>
      <c r="J45" s="244"/>
      <c r="K45" s="160"/>
      <c r="L45" s="210"/>
      <c r="M45" s="211"/>
      <c r="N45" s="212"/>
      <c r="O45" s="261"/>
      <c r="P45" s="161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</row>
    <row r="46" spans="1:76" s="28" customFormat="1" ht="16.3">
      <c r="A46" s="235">
        <f>IF(F46&lt;&gt;"",1+MAX($A$8:A45),"")</f>
        <v>26</v>
      </c>
      <c r="B46" s="306"/>
      <c r="C46" s="236" t="s">
        <v>97</v>
      </c>
      <c r="D46" s="213">
        <v>849</v>
      </c>
      <c r="E46" s="214">
        <v>0.15</v>
      </c>
      <c r="F46" s="213">
        <f t="shared" ref="F46:F51" si="24">(1+E46)*D46</f>
        <v>976.34999999999991</v>
      </c>
      <c r="G46" s="159" t="s">
        <v>49</v>
      </c>
      <c r="H46" s="245">
        <v>0</v>
      </c>
      <c r="I46" s="160">
        <f t="shared" ref="I46:I51" si="25">H46*F46</f>
        <v>0</v>
      </c>
      <c r="J46" s="254">
        <v>16.59</v>
      </c>
      <c r="K46" s="210">
        <f t="shared" ref="K46:K51" si="26">N46/M46</f>
        <v>256.08927272727271</v>
      </c>
      <c r="L46" s="210">
        <f t="shared" ref="L46:L51" si="27">D46/K46</f>
        <v>3.3152501506931888</v>
      </c>
      <c r="M46" s="211">
        <f t="shared" ref="M46:M51" si="28">$M$37</f>
        <v>55</v>
      </c>
      <c r="N46" s="212">
        <f t="shared" ref="N46:N51" si="29">D46*J46</f>
        <v>14084.91</v>
      </c>
      <c r="O46" s="261">
        <f t="shared" ref="O46:O51" si="30">N46+I46</f>
        <v>14084.91</v>
      </c>
      <c r="P46" s="161">
        <f t="shared" ref="P46:P51" si="31">O46/F46</f>
        <v>14.42608695652174</v>
      </c>
    </row>
    <row r="47" spans="1:76" s="28" customFormat="1" ht="16.3">
      <c r="A47" s="235">
        <f>IF(F47&lt;&gt;"",1+MAX($A$8:A46),"")</f>
        <v>27</v>
      </c>
      <c r="B47" s="306"/>
      <c r="C47" s="215" t="s">
        <v>79</v>
      </c>
      <c r="D47" s="213">
        <v>36</v>
      </c>
      <c r="E47" s="214">
        <v>0.15</v>
      </c>
      <c r="F47" s="213">
        <f t="shared" si="24"/>
        <v>41.4</v>
      </c>
      <c r="G47" s="159" t="s">
        <v>49</v>
      </c>
      <c r="H47" s="245">
        <v>0</v>
      </c>
      <c r="I47" s="160">
        <f t="shared" si="25"/>
        <v>0</v>
      </c>
      <c r="J47" s="254">
        <v>16.59</v>
      </c>
      <c r="K47" s="210">
        <f t="shared" si="26"/>
        <v>10.858909090909091</v>
      </c>
      <c r="L47" s="210">
        <f t="shared" si="27"/>
        <v>3.3152501506931888</v>
      </c>
      <c r="M47" s="211">
        <f t="shared" si="28"/>
        <v>55</v>
      </c>
      <c r="N47" s="212">
        <f t="shared" si="29"/>
        <v>597.24</v>
      </c>
      <c r="O47" s="261">
        <f t="shared" si="30"/>
        <v>597.24</v>
      </c>
      <c r="P47" s="161">
        <f t="shared" si="31"/>
        <v>14.42608695652174</v>
      </c>
    </row>
    <row r="48" spans="1:76" s="28" customFormat="1" ht="16.3">
      <c r="A48" s="235">
        <f>IF(F48&lt;&gt;"",1+MAX($A$8:A47),"")</f>
        <v>28</v>
      </c>
      <c r="B48" s="306"/>
      <c r="C48" s="215" t="s">
        <v>160</v>
      </c>
      <c r="D48" s="213">
        <v>102</v>
      </c>
      <c r="E48" s="214">
        <v>0.15</v>
      </c>
      <c r="F48" s="213">
        <f t="shared" si="24"/>
        <v>117.3</v>
      </c>
      <c r="G48" s="159" t="s">
        <v>49</v>
      </c>
      <c r="H48" s="245">
        <v>42.1</v>
      </c>
      <c r="I48" s="160">
        <f t="shared" si="25"/>
        <v>4938.33</v>
      </c>
      <c r="J48" s="254">
        <v>23.91</v>
      </c>
      <c r="K48" s="210">
        <f t="shared" si="26"/>
        <v>44.342181818181821</v>
      </c>
      <c r="L48" s="210">
        <f t="shared" si="27"/>
        <v>2.3002927645336677</v>
      </c>
      <c r="M48" s="211">
        <f t="shared" si="28"/>
        <v>55</v>
      </c>
      <c r="N48" s="212">
        <f t="shared" si="29"/>
        <v>2438.8200000000002</v>
      </c>
      <c r="O48" s="261">
        <f t="shared" si="30"/>
        <v>7377.15</v>
      </c>
      <c r="P48" s="161">
        <f t="shared" si="31"/>
        <v>62.891304347826086</v>
      </c>
    </row>
    <row r="49" spans="1:76" s="28" customFormat="1" ht="16.3">
      <c r="A49" s="235">
        <f>IF(F49&lt;&gt;"",1+MAX($A$8:A48),"")</f>
        <v>29</v>
      </c>
      <c r="B49" s="306"/>
      <c r="C49" s="215" t="s">
        <v>130</v>
      </c>
      <c r="D49" s="213">
        <v>40.833333333333336</v>
      </c>
      <c r="E49" s="214">
        <v>0.15</v>
      </c>
      <c r="F49" s="213">
        <f t="shared" ref="F49:F50" si="32">(1+E49)*D49</f>
        <v>46.958333333333336</v>
      </c>
      <c r="G49" s="159" t="s">
        <v>49</v>
      </c>
      <c r="H49" s="245">
        <v>42.1</v>
      </c>
      <c r="I49" s="160">
        <f t="shared" ref="I49:I50" si="33">H49*F49</f>
        <v>1976.9458333333334</v>
      </c>
      <c r="J49" s="254">
        <v>23.91</v>
      </c>
      <c r="K49" s="210">
        <f t="shared" ref="K49:K50" si="34">N49/M49</f>
        <v>17.751363636363639</v>
      </c>
      <c r="L49" s="210">
        <f t="shared" si="27"/>
        <v>2.3002927645336677</v>
      </c>
      <c r="M49" s="211">
        <f t="shared" si="28"/>
        <v>55</v>
      </c>
      <c r="N49" s="212">
        <f t="shared" si="29"/>
        <v>976.32500000000005</v>
      </c>
      <c r="O49" s="261">
        <f t="shared" si="30"/>
        <v>2953.2708333333335</v>
      </c>
      <c r="P49" s="161">
        <f t="shared" si="31"/>
        <v>62.891304347826086</v>
      </c>
    </row>
    <row r="50" spans="1:76" s="28" customFormat="1" ht="16.3">
      <c r="A50" s="235">
        <f>IF(F50&lt;&gt;"",1+MAX($A$8:A49),"")</f>
        <v>30</v>
      </c>
      <c r="B50" s="306"/>
      <c r="C50" s="215" t="s">
        <v>129</v>
      </c>
      <c r="D50" s="213">
        <v>50.9</v>
      </c>
      <c r="E50" s="214">
        <v>0.15</v>
      </c>
      <c r="F50" s="213">
        <f t="shared" si="32"/>
        <v>58.534999999999997</v>
      </c>
      <c r="G50" s="159" t="s">
        <v>49</v>
      </c>
      <c r="H50" s="245">
        <v>42.1</v>
      </c>
      <c r="I50" s="160">
        <f t="shared" si="33"/>
        <v>2464.3235</v>
      </c>
      <c r="J50" s="254">
        <v>23.91</v>
      </c>
      <c r="K50" s="210">
        <f t="shared" si="34"/>
        <v>22.127618181818182</v>
      </c>
      <c r="L50" s="210">
        <f t="shared" si="27"/>
        <v>2.3002927645336677</v>
      </c>
      <c r="M50" s="211">
        <f t="shared" si="28"/>
        <v>55</v>
      </c>
      <c r="N50" s="212">
        <f t="shared" si="29"/>
        <v>1217.019</v>
      </c>
      <c r="O50" s="261">
        <f t="shared" si="30"/>
        <v>3681.3424999999997</v>
      </c>
      <c r="P50" s="161">
        <f t="shared" si="31"/>
        <v>62.891304347826086</v>
      </c>
    </row>
    <row r="51" spans="1:76" s="28" customFormat="1" ht="16.3">
      <c r="A51" s="235">
        <f>IF(F51&lt;&gt;"",1+MAX($A$8:A50),"")</f>
        <v>31</v>
      </c>
      <c r="B51" s="306"/>
      <c r="C51" s="236" t="s">
        <v>126</v>
      </c>
      <c r="D51" s="213">
        <v>120</v>
      </c>
      <c r="E51" s="214">
        <v>0.15</v>
      </c>
      <c r="F51" s="213">
        <f t="shared" si="24"/>
        <v>138</v>
      </c>
      <c r="G51" s="159" t="s">
        <v>49</v>
      </c>
      <c r="H51" s="245">
        <v>38.4</v>
      </c>
      <c r="I51" s="160">
        <f t="shared" si="25"/>
        <v>5299.2</v>
      </c>
      <c r="J51" s="254">
        <v>23.91</v>
      </c>
      <c r="K51" s="210">
        <f t="shared" si="26"/>
        <v>52.167272727272724</v>
      </c>
      <c r="L51" s="210">
        <f t="shared" si="27"/>
        <v>2.3002927645336682</v>
      </c>
      <c r="M51" s="211">
        <f t="shared" si="28"/>
        <v>55</v>
      </c>
      <c r="N51" s="212">
        <f t="shared" si="29"/>
        <v>2869.2</v>
      </c>
      <c r="O51" s="261">
        <f t="shared" si="30"/>
        <v>8168.4</v>
      </c>
      <c r="P51" s="161">
        <f t="shared" si="31"/>
        <v>59.191304347826083</v>
      </c>
    </row>
    <row r="52" spans="1:76" s="28" customFormat="1" ht="16.3">
      <c r="A52" s="235" t="str">
        <f>IF(F52&lt;&gt;"",1+MAX($A$8:A51),"")</f>
        <v/>
      </c>
      <c r="B52" s="306"/>
      <c r="C52" s="215"/>
      <c r="D52" s="213"/>
      <c r="E52" s="214"/>
      <c r="F52" s="213"/>
      <c r="G52" s="159"/>
      <c r="H52" s="245"/>
      <c r="I52" s="160"/>
      <c r="J52" s="256"/>
      <c r="K52" s="210"/>
      <c r="L52" s="210"/>
      <c r="M52" s="211"/>
      <c r="N52" s="212"/>
      <c r="O52" s="261"/>
      <c r="P52" s="161"/>
    </row>
    <row r="53" spans="1:76" s="29" customFormat="1" ht="16.3">
      <c r="A53" s="235">
        <f>IF(F53&lt;&gt;"",1+MAX($A$8:A52),"")</f>
        <v>32</v>
      </c>
      <c r="B53" s="307"/>
      <c r="C53" s="215" t="s">
        <v>157</v>
      </c>
      <c r="D53" s="213">
        <f>SUM(D40:D44)-SUM(D46:D47)</f>
        <v>7167.5</v>
      </c>
      <c r="E53" s="214">
        <v>0.15</v>
      </c>
      <c r="F53" s="213">
        <f t="shared" ref="F53" si="35">(1+E53)*D53</f>
        <v>8242.625</v>
      </c>
      <c r="G53" s="159" t="s">
        <v>49</v>
      </c>
      <c r="H53" s="245">
        <v>0</v>
      </c>
      <c r="I53" s="160">
        <f t="shared" ref="I53" si="36">H53*F53</f>
        <v>0</v>
      </c>
      <c r="J53" s="254">
        <v>18.430000000000003</v>
      </c>
      <c r="K53" s="210">
        <f t="shared" ref="K53" si="37">N53/M53</f>
        <v>2401.7640909090915</v>
      </c>
      <c r="L53" s="210">
        <f>D53/K53</f>
        <v>2.9842647856755282</v>
      </c>
      <c r="M53" s="211">
        <f>$M$37</f>
        <v>55</v>
      </c>
      <c r="N53" s="212">
        <f>D53*J53</f>
        <v>132097.02500000002</v>
      </c>
      <c r="O53" s="261">
        <f>N53+I53</f>
        <v>132097.02500000002</v>
      </c>
      <c r="P53" s="161">
        <f>O53/F53</f>
        <v>16.026086956521741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</row>
    <row r="54" spans="1:76" s="29" customFormat="1" ht="16.3">
      <c r="A54" s="235" t="str">
        <f>IF(F54&lt;&gt;"",1+MAX($A$8:A53),"")</f>
        <v/>
      </c>
      <c r="B54" s="36"/>
      <c r="C54" s="111"/>
      <c r="D54" s="112"/>
      <c r="E54" s="113"/>
      <c r="F54" s="112"/>
      <c r="G54" s="133"/>
      <c r="H54" s="246"/>
      <c r="I54" s="114"/>
      <c r="J54" s="257"/>
      <c r="K54" s="126"/>
      <c r="L54" s="136"/>
      <c r="M54" s="137"/>
      <c r="N54" s="138"/>
      <c r="O54" s="259"/>
      <c r="P54" s="139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</row>
    <row r="55" spans="1:76" s="31" customFormat="1" ht="19.75">
      <c r="A55" s="233" t="str">
        <f>IF(F55&lt;&gt;"",1+MAX($A$8:A54),"")</f>
        <v/>
      </c>
      <c r="B55" s="310" t="s">
        <v>53</v>
      </c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263">
        <v>45</v>
      </c>
      <c r="N55" s="232"/>
      <c r="O55" s="258">
        <f>SUM(O56:O93)</f>
        <v>243928.48774762548</v>
      </c>
      <c r="P55" s="233"/>
      <c r="Q55" s="28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</row>
    <row r="56" spans="1:76" s="29" customFormat="1" ht="16.3">
      <c r="A56" s="20" t="str">
        <f>IF(F56&lt;&gt;"",1+MAX($A$8:A55),"")</f>
        <v/>
      </c>
      <c r="B56" s="36"/>
      <c r="C56" s="39"/>
      <c r="D56" s="24"/>
      <c r="E56" s="23"/>
      <c r="F56" s="24"/>
      <c r="G56" s="132"/>
      <c r="H56" s="241"/>
      <c r="I56" s="26"/>
      <c r="J56" s="247"/>
      <c r="K56" s="125"/>
      <c r="L56" s="136"/>
      <c r="M56" s="137"/>
      <c r="N56" s="138"/>
      <c r="O56" s="259"/>
      <c r="P56" s="139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</row>
    <row r="57" spans="1:76" s="29" customFormat="1" ht="16.3">
      <c r="A57" s="20" t="str">
        <f>IF(F57&lt;&gt;"",1+MAX($A$8:A56),"")</f>
        <v/>
      </c>
      <c r="B57" s="305" t="s">
        <v>83</v>
      </c>
      <c r="C57" s="130" t="s">
        <v>61</v>
      </c>
      <c r="D57" s="145"/>
      <c r="E57" s="146"/>
      <c r="F57" s="145"/>
      <c r="G57" s="147"/>
      <c r="H57" s="247"/>
      <c r="I57" s="125"/>
      <c r="J57" s="247"/>
      <c r="K57" s="125"/>
      <c r="L57" s="136"/>
      <c r="M57" s="137"/>
      <c r="N57" s="138"/>
      <c r="O57" s="259"/>
      <c r="P57" s="139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</row>
    <row r="58" spans="1:76" s="29" customFormat="1" ht="32.6">
      <c r="A58" s="20">
        <f>IF(F58&lt;&gt;"",1+MAX($A$8:A57),"")</f>
        <v>33</v>
      </c>
      <c r="B58" s="306"/>
      <c r="C58" s="148" t="s">
        <v>142</v>
      </c>
      <c r="D58" s="145">
        <v>215.33</v>
      </c>
      <c r="E58" s="146">
        <v>0.05</v>
      </c>
      <c r="F58" s="145">
        <f t="shared" ref="F58:F63" si="38">(1+E58)*D58</f>
        <v>226.09650000000002</v>
      </c>
      <c r="G58" s="132" t="s">
        <v>42</v>
      </c>
      <c r="H58" s="242">
        <v>0.94</v>
      </c>
      <c r="I58" s="26">
        <f t="shared" ref="I58:I63" si="39">H58*F58</f>
        <v>212.53071</v>
      </c>
      <c r="J58" s="254">
        <v>2.2999999999999998</v>
      </c>
      <c r="K58" s="136">
        <f t="shared" ref="K58:K63" si="40">N58/M58</f>
        <v>11.005755555555556</v>
      </c>
      <c r="L58" s="136">
        <f t="shared" ref="L58:L63" si="41">D58/K58</f>
        <v>19.565217391304348</v>
      </c>
      <c r="M58" s="137">
        <f t="shared" ref="M58:M63" si="42">M$55</f>
        <v>45</v>
      </c>
      <c r="N58" s="138">
        <f t="shared" ref="N58:N63" si="43">D58*J58</f>
        <v>495.25900000000001</v>
      </c>
      <c r="O58" s="259">
        <f t="shared" ref="O58:O63" si="44">N58+I58</f>
        <v>707.78971000000001</v>
      </c>
      <c r="P58" s="139">
        <f t="shared" ref="P58:P63" si="45">O58/F58</f>
        <v>3.1304761904761902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</row>
    <row r="59" spans="1:76" s="29" customFormat="1" ht="32.6">
      <c r="A59" s="20">
        <f>IF(F59&lt;&gt;"",1+MAX($A$8:A58),"")</f>
        <v>34</v>
      </c>
      <c r="B59" s="306"/>
      <c r="C59" s="148" t="s">
        <v>84</v>
      </c>
      <c r="D59" s="145">
        <f>1047.19*0.5/27</f>
        <v>19.392407407407408</v>
      </c>
      <c r="E59" s="146">
        <v>0.05</v>
      </c>
      <c r="F59" s="145">
        <f>(1+E59)*D59</f>
        <v>20.362027777777779</v>
      </c>
      <c r="G59" s="132" t="s">
        <v>49</v>
      </c>
      <c r="H59" s="242">
        <v>38.4</v>
      </c>
      <c r="I59" s="26">
        <f t="shared" si="39"/>
        <v>781.90186666666671</v>
      </c>
      <c r="J59" s="254">
        <v>23.91</v>
      </c>
      <c r="K59" s="136">
        <f t="shared" si="40"/>
        <v>10.303832469135804</v>
      </c>
      <c r="L59" s="136">
        <f t="shared" si="41"/>
        <v>1.8820577164366372</v>
      </c>
      <c r="M59" s="137">
        <f t="shared" si="42"/>
        <v>45</v>
      </c>
      <c r="N59" s="138">
        <f t="shared" si="43"/>
        <v>463.67246111111115</v>
      </c>
      <c r="O59" s="259">
        <f t="shared" si="44"/>
        <v>1245.5743277777779</v>
      </c>
      <c r="P59" s="139">
        <f t="shared" si="45"/>
        <v>61.171428571428571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</row>
    <row r="60" spans="1:76" s="29" customFormat="1" ht="16.3">
      <c r="A60" s="20">
        <f>IF(F60&lt;&gt;"",1+MAX($A$8:A59),"")</f>
        <v>35</v>
      </c>
      <c r="B60" s="306"/>
      <c r="C60" s="148" t="s">
        <v>81</v>
      </c>
      <c r="D60" s="145">
        <v>2312.125</v>
      </c>
      <c r="E60" s="146">
        <v>0.05</v>
      </c>
      <c r="F60" s="145">
        <f t="shared" si="38"/>
        <v>2427.7312500000003</v>
      </c>
      <c r="G60" s="132" t="s">
        <v>41</v>
      </c>
      <c r="H60" s="242">
        <v>0.33</v>
      </c>
      <c r="I60" s="26">
        <f t="shared" si="39"/>
        <v>801.15131250000013</v>
      </c>
      <c r="J60" s="254">
        <v>0.2</v>
      </c>
      <c r="K60" s="136">
        <f t="shared" si="40"/>
        <v>10.276111111111112</v>
      </c>
      <c r="L60" s="136">
        <f t="shared" si="41"/>
        <v>225</v>
      </c>
      <c r="M60" s="137">
        <f t="shared" si="42"/>
        <v>45</v>
      </c>
      <c r="N60" s="138">
        <f t="shared" si="43"/>
        <v>462.42500000000001</v>
      </c>
      <c r="O60" s="259">
        <f t="shared" si="44"/>
        <v>1263.5763125000001</v>
      </c>
      <c r="P60" s="139">
        <f t="shared" si="45"/>
        <v>0.52047619047619043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</row>
    <row r="61" spans="1:76" s="29" customFormat="1" ht="16.3">
      <c r="A61" s="20">
        <f>IF(F61&lt;&gt;"",1+MAX($A$8:A60),"")</f>
        <v>36</v>
      </c>
      <c r="B61" s="306"/>
      <c r="C61" s="148" t="s">
        <v>109</v>
      </c>
      <c r="D61" s="145">
        <v>326.61</v>
      </c>
      <c r="E61" s="146">
        <v>0.05</v>
      </c>
      <c r="F61" s="145">
        <f t="shared" ref="F61" si="46">(1+E61)*D61</f>
        <v>342.94050000000004</v>
      </c>
      <c r="G61" s="132" t="s">
        <v>42</v>
      </c>
      <c r="H61" s="242">
        <v>1.0636000000000001</v>
      </c>
      <c r="I61" s="26">
        <f t="shared" ref="I61:I62" si="47">H61*F61</f>
        <v>364.75151580000011</v>
      </c>
      <c r="J61" s="254">
        <v>2.8699999999999997</v>
      </c>
      <c r="K61" s="136">
        <f t="shared" ref="K61" si="48">N61/M61</f>
        <v>20.830459999999999</v>
      </c>
      <c r="L61" s="136">
        <f t="shared" si="41"/>
        <v>15.679442508710803</v>
      </c>
      <c r="M61" s="137">
        <f t="shared" si="42"/>
        <v>45</v>
      </c>
      <c r="N61" s="138">
        <f t="shared" si="43"/>
        <v>937.37069999999994</v>
      </c>
      <c r="O61" s="259">
        <f t="shared" si="44"/>
        <v>1302.1222158</v>
      </c>
      <c r="P61" s="139">
        <f t="shared" si="45"/>
        <v>3.796933333333333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</row>
    <row r="62" spans="1:76" s="29" customFormat="1" ht="32.6">
      <c r="A62" s="20">
        <f>IF(F62&lt;&gt;"",1+MAX($A$8:A61),"")</f>
        <v>37</v>
      </c>
      <c r="B62" s="306"/>
      <c r="C62" s="148" t="s">
        <v>82</v>
      </c>
      <c r="D62" s="145">
        <v>29.06</v>
      </c>
      <c r="E62" s="146">
        <v>0.05</v>
      </c>
      <c r="F62" s="145">
        <f t="shared" si="38"/>
        <v>30.513000000000002</v>
      </c>
      <c r="G62" s="132" t="s">
        <v>42</v>
      </c>
      <c r="H62" s="245">
        <v>4.41</v>
      </c>
      <c r="I62" s="160">
        <f t="shared" si="47"/>
        <v>134.56233</v>
      </c>
      <c r="J62" s="256">
        <v>2.6799999999999997</v>
      </c>
      <c r="K62" s="136">
        <f t="shared" si="40"/>
        <v>1.7306844444444442</v>
      </c>
      <c r="L62" s="136">
        <f t="shared" si="41"/>
        <v>16.791044776119403</v>
      </c>
      <c r="M62" s="137">
        <f t="shared" si="42"/>
        <v>45</v>
      </c>
      <c r="N62" s="138">
        <f t="shared" si="43"/>
        <v>77.880799999999994</v>
      </c>
      <c r="O62" s="259">
        <f t="shared" si="44"/>
        <v>212.44313</v>
      </c>
      <c r="P62" s="139">
        <f t="shared" si="45"/>
        <v>6.9623809523809514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</row>
    <row r="63" spans="1:76" s="29" customFormat="1" ht="81.45">
      <c r="A63" s="20">
        <f>IF(F63&lt;&gt;"",1+MAX($A$8:A62),"")</f>
        <v>38</v>
      </c>
      <c r="B63" s="307"/>
      <c r="C63" s="148" t="s">
        <v>143</v>
      </c>
      <c r="D63" s="145">
        <v>181.51</v>
      </c>
      <c r="E63" s="146">
        <v>0.05</v>
      </c>
      <c r="F63" s="145">
        <f t="shared" si="38"/>
        <v>190.5855</v>
      </c>
      <c r="G63" s="132" t="s">
        <v>41</v>
      </c>
      <c r="H63" s="242">
        <v>10.088669950738916</v>
      </c>
      <c r="I63" s="26">
        <f t="shared" si="39"/>
        <v>1922.7542068965518</v>
      </c>
      <c r="J63" s="254">
        <v>6.17</v>
      </c>
      <c r="K63" s="136">
        <f t="shared" si="40"/>
        <v>24.887037777777778</v>
      </c>
      <c r="L63" s="136">
        <f t="shared" si="41"/>
        <v>7.293354943273906</v>
      </c>
      <c r="M63" s="137">
        <f t="shared" si="42"/>
        <v>45</v>
      </c>
      <c r="N63" s="138">
        <f t="shared" si="43"/>
        <v>1119.9167</v>
      </c>
      <c r="O63" s="259">
        <f t="shared" si="44"/>
        <v>3042.670906896552</v>
      </c>
      <c r="P63" s="139">
        <f t="shared" si="45"/>
        <v>15.964860426929395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</row>
    <row r="64" spans="1:76" s="29" customFormat="1" ht="16.3">
      <c r="A64" s="20" t="str">
        <f>IF(F64&lt;&gt;"",1+MAX($A$8:A63),"")</f>
        <v/>
      </c>
      <c r="B64" s="305" t="s">
        <v>136</v>
      </c>
      <c r="C64" s="130" t="s">
        <v>73</v>
      </c>
      <c r="D64" s="145"/>
      <c r="E64" s="146"/>
      <c r="F64" s="145"/>
      <c r="G64" s="132"/>
      <c r="H64" s="247"/>
      <c r="I64" s="125"/>
      <c r="J64" s="247"/>
      <c r="K64" s="125"/>
      <c r="L64" s="136"/>
      <c r="M64" s="137"/>
      <c r="N64" s="138"/>
      <c r="O64" s="259"/>
      <c r="P64" s="139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</row>
    <row r="65" spans="1:76" s="29" customFormat="1" ht="31.5" customHeight="1">
      <c r="A65" s="20">
        <f>IF(F65&lt;&gt;"",1+MAX($A$8:A64),"")</f>
        <v>39</v>
      </c>
      <c r="B65" s="306"/>
      <c r="C65" s="148" t="s">
        <v>98</v>
      </c>
      <c r="D65" s="145">
        <v>675.1</v>
      </c>
      <c r="E65" s="146">
        <v>0.05</v>
      </c>
      <c r="F65" s="145">
        <f t="shared" ref="F65" si="49">(1+E65)*D65</f>
        <v>708.85500000000002</v>
      </c>
      <c r="G65" s="132" t="s">
        <v>41</v>
      </c>
      <c r="H65" s="242">
        <v>1.24</v>
      </c>
      <c r="I65" s="26">
        <f t="shared" ref="I65" si="50">H65*F65</f>
        <v>878.98019999999997</v>
      </c>
      <c r="J65" s="254">
        <v>1.34</v>
      </c>
      <c r="K65" s="136">
        <f t="shared" ref="K65" si="51">N65/M65</f>
        <v>20.102977777777781</v>
      </c>
      <c r="L65" s="136">
        <f>D65/K65</f>
        <v>33.582089552238799</v>
      </c>
      <c r="M65" s="137">
        <f>M$55</f>
        <v>45</v>
      </c>
      <c r="N65" s="138">
        <f>D65*J65</f>
        <v>904.63400000000013</v>
      </c>
      <c r="O65" s="259">
        <f>N65+I65</f>
        <v>1783.6142</v>
      </c>
      <c r="P65" s="139">
        <f>O65/F65</f>
        <v>2.5161904761904763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</row>
    <row r="66" spans="1:76" s="29" customFormat="1" ht="81.45">
      <c r="A66" s="20">
        <f>IF(F66&lt;&gt;"",1+MAX($A$8:A65),"")</f>
        <v>40</v>
      </c>
      <c r="B66" s="306"/>
      <c r="C66" s="148" t="s">
        <v>133</v>
      </c>
      <c r="D66" s="145">
        <v>532</v>
      </c>
      <c r="E66" s="146">
        <v>0.05</v>
      </c>
      <c r="F66" s="145">
        <f t="shared" ref="F66" si="52">(1+E66)*D66</f>
        <v>558.6</v>
      </c>
      <c r="G66" s="132" t="s">
        <v>41</v>
      </c>
      <c r="H66" s="242">
        <v>10.311604938271604</v>
      </c>
      <c r="I66" s="26">
        <f t="shared" ref="I66" si="53">H66*F66</f>
        <v>5760.0625185185181</v>
      </c>
      <c r="J66" s="254">
        <v>6.87</v>
      </c>
      <c r="K66" s="136">
        <f t="shared" ref="K66" si="54">N66/M66</f>
        <v>81.218666666666664</v>
      </c>
      <c r="L66" s="136">
        <f>D66/K66</f>
        <v>6.5502183406113543</v>
      </c>
      <c r="M66" s="137">
        <f>M$55</f>
        <v>45</v>
      </c>
      <c r="N66" s="138">
        <f>D66*J66</f>
        <v>3654.84</v>
      </c>
      <c r="O66" s="259">
        <f>N66+I66</f>
        <v>9414.9025185185183</v>
      </c>
      <c r="P66" s="139">
        <f>O66/F66</f>
        <v>16.854462081128748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</row>
    <row r="67" spans="1:76" s="29" customFormat="1" ht="16.3">
      <c r="A67" s="20" t="str">
        <f>IF(F67&lt;&gt;"",1+MAX($A$8:A66),"")</f>
        <v/>
      </c>
      <c r="B67" s="306"/>
      <c r="C67" s="130" t="s">
        <v>151</v>
      </c>
      <c r="D67" s="145"/>
      <c r="E67" s="146"/>
      <c r="F67" s="145"/>
      <c r="G67" s="132"/>
      <c r="H67" s="247"/>
      <c r="I67" s="125"/>
      <c r="J67" s="247"/>
      <c r="K67" s="125"/>
      <c r="L67" s="136"/>
      <c r="M67" s="137"/>
      <c r="N67" s="138"/>
      <c r="O67" s="259"/>
      <c r="P67" s="139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</row>
    <row r="68" spans="1:76" s="29" customFormat="1" ht="20.25" customHeight="1">
      <c r="A68" s="20">
        <f>IF(F68&lt;&gt;"",1+MAX($A$8:A67),"")</f>
        <v>41</v>
      </c>
      <c r="B68" s="306"/>
      <c r="C68" s="148" t="s">
        <v>86</v>
      </c>
      <c r="D68" s="145">
        <v>55.28</v>
      </c>
      <c r="E68" s="146">
        <v>0.05</v>
      </c>
      <c r="F68" s="145">
        <f t="shared" ref="F68" si="55">(1+E68)*D68</f>
        <v>58.044000000000004</v>
      </c>
      <c r="G68" s="132" t="s">
        <v>41</v>
      </c>
      <c r="H68" s="242">
        <v>6.48</v>
      </c>
      <c r="I68" s="26">
        <f t="shared" ref="I68" si="56">H68*F68</f>
        <v>376.12512000000004</v>
      </c>
      <c r="J68" s="254">
        <v>9.57</v>
      </c>
      <c r="K68" s="136">
        <f t="shared" ref="K68" si="57">N68/M68</f>
        <v>11.756213333333335</v>
      </c>
      <c r="L68" s="136">
        <f>D68/K68</f>
        <v>4.7021943573667704</v>
      </c>
      <c r="M68" s="137">
        <f>M$55</f>
        <v>45</v>
      </c>
      <c r="N68" s="138">
        <f>D68*J68</f>
        <v>529.02960000000007</v>
      </c>
      <c r="O68" s="259">
        <f>N68+I68</f>
        <v>905.15472000000011</v>
      </c>
      <c r="P68" s="139">
        <f>O68/F68</f>
        <v>15.594285714285714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</row>
    <row r="69" spans="1:76" s="29" customFormat="1" ht="15.75" customHeight="1">
      <c r="A69" s="20">
        <f>IF(F69&lt;&gt;"",1+MAX($A$8:A68),"")</f>
        <v>42</v>
      </c>
      <c r="B69" s="306"/>
      <c r="C69" s="148" t="s">
        <v>87</v>
      </c>
      <c r="D69" s="145">
        <v>8.85</v>
      </c>
      <c r="E69" s="146">
        <v>0.05</v>
      </c>
      <c r="F69" s="145">
        <f t="shared" ref="F69" si="58">(1+E69)*D69</f>
        <v>9.2925000000000004</v>
      </c>
      <c r="G69" s="132" t="s">
        <v>41</v>
      </c>
      <c r="H69" s="242">
        <v>11.25</v>
      </c>
      <c r="I69" s="26">
        <f t="shared" ref="I69" si="59">H69*F69</f>
        <v>104.54062500000001</v>
      </c>
      <c r="J69" s="254">
        <v>12.76</v>
      </c>
      <c r="K69" s="136">
        <f t="shared" ref="K69" si="60">N69/M69</f>
        <v>2.5094666666666665</v>
      </c>
      <c r="L69" s="136">
        <f>D69/K69</f>
        <v>3.5266457680250785</v>
      </c>
      <c r="M69" s="137">
        <f>M$55</f>
        <v>45</v>
      </c>
      <c r="N69" s="138">
        <f>D69*J69</f>
        <v>112.92599999999999</v>
      </c>
      <c r="O69" s="259">
        <f>N69+I69</f>
        <v>217.46662499999999</v>
      </c>
      <c r="P69" s="139">
        <f>O69/F69</f>
        <v>23.402380952380952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</row>
    <row r="70" spans="1:76" s="29" customFormat="1" ht="16.3">
      <c r="A70" s="20">
        <f>IF(F70&lt;&gt;"",1+MAX($A$8:A69),"")</f>
        <v>43</v>
      </c>
      <c r="B70" s="306"/>
      <c r="C70" s="162" t="s">
        <v>150</v>
      </c>
      <c r="D70" s="145">
        <v>5</v>
      </c>
      <c r="E70" s="146">
        <v>0</v>
      </c>
      <c r="F70" s="145">
        <f t="shared" ref="F70" si="61">(1+E70)*D70</f>
        <v>5</v>
      </c>
      <c r="G70" s="132" t="s">
        <v>43</v>
      </c>
      <c r="H70" s="242">
        <v>344</v>
      </c>
      <c r="I70" s="26">
        <f t="shared" ref="I70" si="62">H70*F70</f>
        <v>1720</v>
      </c>
      <c r="J70" s="254">
        <v>204.04</v>
      </c>
      <c r="K70" s="136">
        <f t="shared" ref="K70" si="63">N70/M70</f>
        <v>22.671111111111109</v>
      </c>
      <c r="L70" s="136">
        <f>D70/K70</f>
        <v>0.22054499117820037</v>
      </c>
      <c r="M70" s="137">
        <f t="shared" ref="M70" si="64">M$55</f>
        <v>45</v>
      </c>
      <c r="N70" s="138">
        <f>D70*J70</f>
        <v>1020.1999999999999</v>
      </c>
      <c r="O70" s="259">
        <f>N70+I70</f>
        <v>2740.2</v>
      </c>
      <c r="P70" s="139">
        <f>O70/F70</f>
        <v>548.04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</row>
    <row r="71" spans="1:76" s="29" customFormat="1" ht="16.3">
      <c r="A71" s="20" t="str">
        <f>IF(F71&lt;&gt;"",1+MAX($A$8:A70),"")</f>
        <v/>
      </c>
      <c r="B71" s="306"/>
      <c r="C71" s="130" t="s">
        <v>62</v>
      </c>
      <c r="D71" s="145"/>
      <c r="E71" s="146"/>
      <c r="F71" s="145"/>
      <c r="G71" s="132"/>
      <c r="H71" s="247"/>
      <c r="I71" s="125"/>
      <c r="J71" s="247"/>
      <c r="K71" s="125"/>
      <c r="L71" s="136"/>
      <c r="M71" s="137"/>
      <c r="N71" s="138"/>
      <c r="O71" s="259"/>
      <c r="P71" s="139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</row>
    <row r="72" spans="1:76" s="29" customFormat="1" ht="16.3">
      <c r="A72" s="20" t="str">
        <f>IF(F72&lt;&gt;"",1+MAX($A$8:A71),"")</f>
        <v/>
      </c>
      <c r="B72" s="306"/>
      <c r="C72" s="129" t="s">
        <v>74</v>
      </c>
      <c r="D72" s="145"/>
      <c r="E72" s="146"/>
      <c r="F72" s="145"/>
      <c r="G72" s="132"/>
      <c r="H72" s="247"/>
      <c r="I72" s="125"/>
      <c r="J72" s="247"/>
      <c r="K72" s="125"/>
      <c r="L72" s="136"/>
      <c r="M72" s="137"/>
      <c r="N72" s="138"/>
      <c r="O72" s="259"/>
      <c r="P72" s="139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</row>
    <row r="73" spans="1:76" s="29" customFormat="1" ht="16.3">
      <c r="A73" s="20">
        <f>IF(F73&lt;&gt;"",1+MAX($A$8:A72),"")</f>
        <v>44</v>
      </c>
      <c r="B73" s="306"/>
      <c r="C73" s="148" t="s">
        <v>100</v>
      </c>
      <c r="D73" s="145">
        <f>4243*0.5/27</f>
        <v>78.574074074074076</v>
      </c>
      <c r="E73" s="146">
        <v>0.05</v>
      </c>
      <c r="F73" s="145">
        <f t="shared" ref="F73:F77" si="65">(1+E73)*D73</f>
        <v>82.50277777777778</v>
      </c>
      <c r="G73" s="132" t="s">
        <v>49</v>
      </c>
      <c r="H73" s="242">
        <v>330</v>
      </c>
      <c r="I73" s="26">
        <f t="shared" ref="I73" si="66">H73*F73</f>
        <v>27225.916666666668</v>
      </c>
      <c r="J73" s="254">
        <v>216.79</v>
      </c>
      <c r="K73" s="136">
        <f t="shared" ref="K73:K80" si="67">N73/M73</f>
        <v>378.53496707818931</v>
      </c>
      <c r="L73" s="136">
        <f t="shared" ref="L73:L82" si="68">D73/K73</f>
        <v>0.20757415009917432</v>
      </c>
      <c r="M73" s="137">
        <f>M$55</f>
        <v>45</v>
      </c>
      <c r="N73" s="138">
        <f t="shared" ref="N73:N82" si="69">D73*J73</f>
        <v>17034.073518518519</v>
      </c>
      <c r="O73" s="259">
        <f t="shared" ref="O73:O82" si="70">N73+I73</f>
        <v>44259.99018518519</v>
      </c>
      <c r="P73" s="139">
        <f t="shared" ref="P73:P82" si="71">O73/F73</f>
        <v>536.4666666666667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</row>
    <row r="74" spans="1:76" s="29" customFormat="1" ht="16.3">
      <c r="A74" s="20">
        <f>IF(F74&lt;&gt;"",1+MAX($A$8:A73),"")</f>
        <v>45</v>
      </c>
      <c r="B74" s="306"/>
      <c r="C74" s="148" t="s">
        <v>139</v>
      </c>
      <c r="D74" s="145">
        <f>4243*0.334/27</f>
        <v>52.487481481481481</v>
      </c>
      <c r="E74" s="146">
        <v>0.05</v>
      </c>
      <c r="F74" s="145">
        <f t="shared" ref="F74" si="72">(1+E74)*D74</f>
        <v>55.111855555555557</v>
      </c>
      <c r="G74" s="132" t="s">
        <v>49</v>
      </c>
      <c r="H74" s="242">
        <v>32.5</v>
      </c>
      <c r="I74" s="26">
        <f t="shared" ref="I74:I77" si="73">H74*F74</f>
        <v>1791.1353055555555</v>
      </c>
      <c r="J74" s="254">
        <v>23.91</v>
      </c>
      <c r="K74" s="136">
        <f t="shared" ref="K74" si="74">N74/M74</f>
        <v>27.888348493827163</v>
      </c>
      <c r="L74" s="136">
        <f t="shared" si="68"/>
        <v>1.8820577164366372</v>
      </c>
      <c r="M74" s="137">
        <f>M$55</f>
        <v>45</v>
      </c>
      <c r="N74" s="138">
        <f t="shared" si="69"/>
        <v>1254.9756822222223</v>
      </c>
      <c r="O74" s="259">
        <f t="shared" si="70"/>
        <v>3046.1109877777781</v>
      </c>
      <c r="P74" s="139">
        <f t="shared" si="71"/>
        <v>55.271428571428572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</row>
    <row r="75" spans="1:76" s="29" customFormat="1" ht="16.3">
      <c r="A75" s="20">
        <f>IF(F75&lt;&gt;"",1+MAX($A$8:A74),"")</f>
        <v>46</v>
      </c>
      <c r="B75" s="306"/>
      <c r="C75" s="148" t="s">
        <v>99</v>
      </c>
      <c r="D75" s="145">
        <f>0.5*2158.73/27</f>
        <v>39.976481481481478</v>
      </c>
      <c r="E75" s="146">
        <v>0.05</v>
      </c>
      <c r="F75" s="145">
        <f t="shared" si="65"/>
        <v>41.975305555555551</v>
      </c>
      <c r="G75" s="132" t="s">
        <v>49</v>
      </c>
      <c r="H75" s="242">
        <v>330</v>
      </c>
      <c r="I75" s="26">
        <f t="shared" ref="I75" si="75">H75*F75</f>
        <v>13851.850833333332</v>
      </c>
      <c r="J75" s="254">
        <v>216.79</v>
      </c>
      <c r="K75" s="136">
        <f t="shared" si="67"/>
        <v>192.58892045267487</v>
      </c>
      <c r="L75" s="136">
        <f t="shared" si="68"/>
        <v>0.20757415009917432</v>
      </c>
      <c r="M75" s="137">
        <f>M$55</f>
        <v>45</v>
      </c>
      <c r="N75" s="138">
        <f t="shared" si="69"/>
        <v>8666.5014203703686</v>
      </c>
      <c r="O75" s="259">
        <f t="shared" si="70"/>
        <v>22518.352253703699</v>
      </c>
      <c r="P75" s="139">
        <f t="shared" si="71"/>
        <v>536.46666666666658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</row>
    <row r="76" spans="1:76" s="29" customFormat="1" ht="16.3">
      <c r="A76" s="20">
        <f>IF(F76&lt;&gt;"",1+MAX($A$8:A75),"")</f>
        <v>47</v>
      </c>
      <c r="B76" s="306"/>
      <c r="C76" s="148" t="s">
        <v>138</v>
      </c>
      <c r="D76" s="145">
        <f>0.5*994.89/27</f>
        <v>18.423888888888889</v>
      </c>
      <c r="E76" s="146">
        <v>0.05</v>
      </c>
      <c r="F76" s="145">
        <f t="shared" si="65"/>
        <v>19.345083333333335</v>
      </c>
      <c r="G76" s="132" t="s">
        <v>49</v>
      </c>
      <c r="H76" s="242">
        <v>330</v>
      </c>
      <c r="I76" s="26">
        <f t="shared" si="73"/>
        <v>6383.8775000000005</v>
      </c>
      <c r="J76" s="254">
        <v>216.79</v>
      </c>
      <c r="K76" s="136">
        <f t="shared" si="67"/>
        <v>88.758108271604939</v>
      </c>
      <c r="L76" s="136">
        <f t="shared" si="68"/>
        <v>0.20757415009917432</v>
      </c>
      <c r="M76" s="137">
        <f>M$55</f>
        <v>45</v>
      </c>
      <c r="N76" s="138">
        <f t="shared" si="69"/>
        <v>3994.1148722222224</v>
      </c>
      <c r="O76" s="259">
        <f t="shared" si="70"/>
        <v>10377.992372222223</v>
      </c>
      <c r="P76" s="139">
        <f t="shared" si="71"/>
        <v>536.4666666666667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</row>
    <row r="77" spans="1:76" s="29" customFormat="1" ht="16.3">
      <c r="A77" s="20">
        <f>IF(F77&lt;&gt;"",1+MAX($A$8:A76),"")</f>
        <v>48</v>
      </c>
      <c r="B77" s="306"/>
      <c r="C77" s="148" t="s">
        <v>140</v>
      </c>
      <c r="D77" s="145">
        <f>995*0.5/27</f>
        <v>18.425925925925927</v>
      </c>
      <c r="E77" s="146">
        <v>0.05</v>
      </c>
      <c r="F77" s="145">
        <f t="shared" si="65"/>
        <v>19.347222222222225</v>
      </c>
      <c r="G77" s="132" t="s">
        <v>49</v>
      </c>
      <c r="H77" s="245">
        <v>42.1</v>
      </c>
      <c r="I77" s="160">
        <f t="shared" si="73"/>
        <v>814.51805555555575</v>
      </c>
      <c r="J77" s="254">
        <v>23.91</v>
      </c>
      <c r="K77" s="136">
        <f t="shared" si="67"/>
        <v>9.7903086419753098</v>
      </c>
      <c r="L77" s="136">
        <f t="shared" si="68"/>
        <v>1.8820577164366372</v>
      </c>
      <c r="M77" s="137">
        <f>M$55</f>
        <v>45</v>
      </c>
      <c r="N77" s="138">
        <f t="shared" si="69"/>
        <v>440.56388888888893</v>
      </c>
      <c r="O77" s="259">
        <f t="shared" si="70"/>
        <v>1255.0819444444446</v>
      </c>
      <c r="P77" s="139">
        <f t="shared" si="71"/>
        <v>64.871428571428567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</row>
    <row r="78" spans="1:76" s="29" customFormat="1" ht="16.3">
      <c r="A78" s="20">
        <f>IF(F78&lt;&gt;"",1+MAX($A$8:A77),"")</f>
        <v>49</v>
      </c>
      <c r="B78" s="306"/>
      <c r="C78" s="148" t="s">
        <v>141</v>
      </c>
      <c r="D78" s="145">
        <v>740</v>
      </c>
      <c r="E78" s="146">
        <v>0.05</v>
      </c>
      <c r="F78" s="145">
        <f t="shared" ref="F78:F81" si="76">(1+E78)*D78</f>
        <v>777</v>
      </c>
      <c r="G78" s="132" t="s">
        <v>42</v>
      </c>
      <c r="H78" s="242">
        <v>0.15</v>
      </c>
      <c r="I78" s="26">
        <f t="shared" ref="I78:I79" si="77">H78*F78</f>
        <v>116.55</v>
      </c>
      <c r="J78" s="254">
        <v>2.6799999999999997</v>
      </c>
      <c r="K78" s="136">
        <f t="shared" ref="K78:K79" si="78">N78/M78</f>
        <v>44.071111111111108</v>
      </c>
      <c r="L78" s="136">
        <f t="shared" si="68"/>
        <v>16.791044776119403</v>
      </c>
      <c r="M78" s="137">
        <f t="shared" ref="M78:M79" si="79">M$55</f>
        <v>45</v>
      </c>
      <c r="N78" s="138">
        <f t="shared" si="69"/>
        <v>1983.1999999999998</v>
      </c>
      <c r="O78" s="259">
        <f t="shared" si="70"/>
        <v>2099.75</v>
      </c>
      <c r="P78" s="139">
        <f t="shared" si="71"/>
        <v>2.7023809523809526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</row>
    <row r="79" spans="1:76" s="29" customFormat="1" ht="48.9">
      <c r="A79" s="20">
        <f>IF(F79&lt;&gt;"",1+MAX($A$8:A78),"")</f>
        <v>50</v>
      </c>
      <c r="B79" s="306"/>
      <c r="C79" s="148" t="s">
        <v>131</v>
      </c>
      <c r="D79" s="145">
        <v>740</v>
      </c>
      <c r="E79" s="146">
        <v>0.05</v>
      </c>
      <c r="F79" s="145">
        <f t="shared" si="76"/>
        <v>777</v>
      </c>
      <c r="G79" s="132" t="s">
        <v>42</v>
      </c>
      <c r="H79" s="242">
        <v>0.71</v>
      </c>
      <c r="I79" s="26">
        <f t="shared" si="77"/>
        <v>551.66999999999996</v>
      </c>
      <c r="J79" s="254">
        <v>2.2399999999999998</v>
      </c>
      <c r="K79" s="136">
        <f t="shared" si="78"/>
        <v>36.835555555555551</v>
      </c>
      <c r="L79" s="136">
        <f t="shared" si="68"/>
        <v>20.089285714285715</v>
      </c>
      <c r="M79" s="137">
        <f t="shared" si="79"/>
        <v>45</v>
      </c>
      <c r="N79" s="138">
        <f t="shared" si="69"/>
        <v>1657.6</v>
      </c>
      <c r="O79" s="259">
        <f t="shared" si="70"/>
        <v>2209.27</v>
      </c>
      <c r="P79" s="139">
        <f t="shared" si="71"/>
        <v>2.8433333333333333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</row>
    <row r="80" spans="1:76" s="29" customFormat="1" ht="16.3">
      <c r="A80" s="20">
        <f>IF(F80&lt;&gt;"",1+MAX($A$8:A79),"")</f>
        <v>51</v>
      </c>
      <c r="B80" s="306"/>
      <c r="C80" s="148" t="s">
        <v>101</v>
      </c>
      <c r="D80" s="145">
        <v>1812</v>
      </c>
      <c r="E80" s="158">
        <v>0.05</v>
      </c>
      <c r="F80" s="157">
        <f t="shared" si="76"/>
        <v>1902.6000000000001</v>
      </c>
      <c r="G80" s="159" t="s">
        <v>41</v>
      </c>
      <c r="H80" s="242">
        <v>5.2949999999999999</v>
      </c>
      <c r="I80" s="26">
        <f t="shared" ref="I80:I81" si="80">H80*F80</f>
        <v>10074.267</v>
      </c>
      <c r="J80" s="254">
        <v>2.2399999999999998</v>
      </c>
      <c r="K80" s="136">
        <f t="shared" si="67"/>
        <v>90.197333333333319</v>
      </c>
      <c r="L80" s="136">
        <f t="shared" si="68"/>
        <v>20.089285714285719</v>
      </c>
      <c r="M80" s="137">
        <f>M$55</f>
        <v>45</v>
      </c>
      <c r="N80" s="138">
        <f t="shared" si="69"/>
        <v>4058.8799999999997</v>
      </c>
      <c r="O80" s="259">
        <f t="shared" si="70"/>
        <v>14133.146999999999</v>
      </c>
      <c r="P80" s="139">
        <f t="shared" si="71"/>
        <v>7.4283333333333319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</row>
    <row r="81" spans="1:76" s="29" customFormat="1" ht="16.3">
      <c r="A81" s="20">
        <f>IF(F81&lt;&gt;"",1+MAX($A$8:A80),"")</f>
        <v>52</v>
      </c>
      <c r="B81" s="306"/>
      <c r="C81" s="148" t="s">
        <v>152</v>
      </c>
      <c r="D81" s="145">
        <v>383</v>
      </c>
      <c r="E81" s="158">
        <v>0.05</v>
      </c>
      <c r="F81" s="157">
        <f t="shared" si="76"/>
        <v>402.15000000000003</v>
      </c>
      <c r="G81" s="159" t="s">
        <v>41</v>
      </c>
      <c r="H81" s="245">
        <v>6.24</v>
      </c>
      <c r="I81" s="160">
        <f t="shared" si="80"/>
        <v>2509.4160000000002</v>
      </c>
      <c r="J81" s="256">
        <v>2.65</v>
      </c>
      <c r="K81" s="136">
        <f t="shared" ref="K81" si="81">N81/M81</f>
        <v>22.554444444444442</v>
      </c>
      <c r="L81" s="136">
        <f t="shared" ref="L81" si="82">D81/K81</f>
        <v>16.981132075471699</v>
      </c>
      <c r="M81" s="137">
        <f>M$55</f>
        <v>45</v>
      </c>
      <c r="N81" s="138">
        <f t="shared" ref="N81" si="83">D81*J81</f>
        <v>1014.9499999999999</v>
      </c>
      <c r="O81" s="259">
        <f t="shared" ref="O81" si="84">N81+I81</f>
        <v>3524.366</v>
      </c>
      <c r="P81" s="139">
        <f t="shared" ref="P81" si="85">O81/F81</f>
        <v>8.7638095238095222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</row>
    <row r="82" spans="1:76" s="29" customFormat="1" ht="16.3">
      <c r="A82" s="20">
        <f>IF(F82&lt;&gt;"",1+MAX($A$8:A81),"")</f>
        <v>53</v>
      </c>
      <c r="B82" s="306"/>
      <c r="C82" s="148" t="s">
        <v>110</v>
      </c>
      <c r="D82" s="145">
        <v>16.77</v>
      </c>
      <c r="E82" s="146">
        <v>0.05</v>
      </c>
      <c r="F82" s="145">
        <f t="shared" ref="F82" si="86">(1+E82)*D82</f>
        <v>17.608499999999999</v>
      </c>
      <c r="G82" s="132" t="s">
        <v>41</v>
      </c>
      <c r="H82" s="242">
        <v>18.100000000000001</v>
      </c>
      <c r="I82" s="26">
        <f t="shared" ref="I82" si="87">H82*F82</f>
        <v>318.71385000000004</v>
      </c>
      <c r="J82" s="254">
        <v>6.38</v>
      </c>
      <c r="K82" s="136">
        <f t="shared" ref="K82" si="88">N82/M82</f>
        <v>2.3776133333333331</v>
      </c>
      <c r="L82" s="136">
        <f t="shared" si="68"/>
        <v>7.0532915360501569</v>
      </c>
      <c r="M82" s="137">
        <f>M$55</f>
        <v>45</v>
      </c>
      <c r="N82" s="138">
        <f t="shared" si="69"/>
        <v>106.9926</v>
      </c>
      <c r="O82" s="259">
        <f t="shared" si="70"/>
        <v>425.70645000000002</v>
      </c>
      <c r="P82" s="139">
        <f t="shared" si="71"/>
        <v>24.176190476190477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</row>
    <row r="83" spans="1:76" s="29" customFormat="1" ht="16.3">
      <c r="A83" s="20" t="str">
        <f>IF(F83&lt;&gt;"",1+MAX($A$8:A82),"")</f>
        <v/>
      </c>
      <c r="B83" s="306"/>
      <c r="C83" s="129" t="s">
        <v>75</v>
      </c>
      <c r="D83" s="145"/>
      <c r="E83" s="146"/>
      <c r="F83" s="145"/>
      <c r="G83" s="132"/>
      <c r="H83" s="247"/>
      <c r="I83" s="125"/>
      <c r="J83" s="247"/>
      <c r="K83" s="125"/>
      <c r="L83" s="136"/>
      <c r="M83" s="137"/>
      <c r="N83" s="138"/>
      <c r="O83" s="259"/>
      <c r="P83" s="139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</row>
    <row r="84" spans="1:76" s="29" customFormat="1" ht="16.3">
      <c r="A84" s="20">
        <f>IF(F84&lt;&gt;"",1+MAX($A$8:A83),"")</f>
        <v>54</v>
      </c>
      <c r="B84" s="306"/>
      <c r="C84" s="162" t="s">
        <v>102</v>
      </c>
      <c r="D84" s="145">
        <v>65.94</v>
      </c>
      <c r="E84" s="146">
        <v>0.05</v>
      </c>
      <c r="F84" s="145">
        <f t="shared" ref="F84:F86" si="89">(1+E84)*D84</f>
        <v>69.236999999999995</v>
      </c>
      <c r="G84" s="132" t="s">
        <v>42</v>
      </c>
      <c r="H84" s="242">
        <v>17.12</v>
      </c>
      <c r="I84" s="26">
        <f t="shared" ref="I84:I86" si="90">H84*F84</f>
        <v>1185.33744</v>
      </c>
      <c r="J84" s="254">
        <v>9.57</v>
      </c>
      <c r="K84" s="136">
        <f t="shared" ref="K84:K86" si="91">N84/M84</f>
        <v>14.023239999999999</v>
      </c>
      <c r="L84" s="136">
        <f>D84/K84</f>
        <v>4.7021943573667713</v>
      </c>
      <c r="M84" s="137">
        <f>M$55</f>
        <v>45</v>
      </c>
      <c r="N84" s="138">
        <f>D84*J84</f>
        <v>631.04579999999999</v>
      </c>
      <c r="O84" s="259">
        <f>N84+I84</f>
        <v>1816.3832400000001</v>
      </c>
      <c r="P84" s="139">
        <f>O84/F84</f>
        <v>26.234285714285718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</row>
    <row r="85" spans="1:76" s="29" customFormat="1" ht="16.3">
      <c r="A85" s="20">
        <f>IF(F85&lt;&gt;"",1+MAX($A$8:A84),"")</f>
        <v>55</v>
      </c>
      <c r="B85" s="306"/>
      <c r="C85" s="162" t="s">
        <v>103</v>
      </c>
      <c r="D85" s="145">
        <v>8.94</v>
      </c>
      <c r="E85" s="146">
        <v>0.05</v>
      </c>
      <c r="F85" s="145">
        <f t="shared" si="89"/>
        <v>9.3870000000000005</v>
      </c>
      <c r="G85" s="132" t="s">
        <v>42</v>
      </c>
      <c r="H85" s="242">
        <v>18.77</v>
      </c>
      <c r="I85" s="26">
        <f t="shared" si="90"/>
        <v>176.19399000000001</v>
      </c>
      <c r="J85" s="254">
        <v>12.76</v>
      </c>
      <c r="K85" s="136">
        <f t="shared" si="91"/>
        <v>2.5349866666666667</v>
      </c>
      <c r="L85" s="136">
        <f>D85/K85</f>
        <v>3.526645768025078</v>
      </c>
      <c r="M85" s="137">
        <f>M$55</f>
        <v>45</v>
      </c>
      <c r="N85" s="138">
        <f>D85*J85</f>
        <v>114.0744</v>
      </c>
      <c r="O85" s="259">
        <f>N85+I85</f>
        <v>290.26839000000001</v>
      </c>
      <c r="P85" s="139">
        <f>O85/F85</f>
        <v>30.922380952380951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</row>
    <row r="86" spans="1:76" s="29" customFormat="1" ht="16.3">
      <c r="A86" s="20">
        <f>IF(F86&lt;&gt;"",1+MAX($A$8:A85),"")</f>
        <v>56</v>
      </c>
      <c r="B86" s="306"/>
      <c r="C86" s="148" t="s">
        <v>104</v>
      </c>
      <c r="D86" s="145">
        <v>3.95</v>
      </c>
      <c r="E86" s="146">
        <v>0.05</v>
      </c>
      <c r="F86" s="145">
        <f t="shared" si="89"/>
        <v>4.1475</v>
      </c>
      <c r="G86" s="132" t="s">
        <v>42</v>
      </c>
      <c r="H86" s="242">
        <v>14.68</v>
      </c>
      <c r="I86" s="26">
        <f t="shared" si="90"/>
        <v>60.885300000000001</v>
      </c>
      <c r="J86" s="254">
        <v>8.93</v>
      </c>
      <c r="K86" s="136">
        <f t="shared" si="91"/>
        <v>0.78385555555555553</v>
      </c>
      <c r="L86" s="136">
        <f>D86/K86</f>
        <v>5.0391937290033599</v>
      </c>
      <c r="M86" s="137">
        <f>M$55</f>
        <v>45</v>
      </c>
      <c r="N86" s="138">
        <f>D86*J86</f>
        <v>35.273499999999999</v>
      </c>
      <c r="O86" s="259">
        <f>N86+I86</f>
        <v>96.158799999999999</v>
      </c>
      <c r="P86" s="139">
        <f>O86/F86</f>
        <v>23.184761904761906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</row>
    <row r="87" spans="1:76" s="29" customFormat="1" ht="16.3">
      <c r="A87" s="20" t="str">
        <f>IF(F87&lt;&gt;"",1+MAX($A$8:A86),"")</f>
        <v/>
      </c>
      <c r="B87" s="306"/>
      <c r="C87" s="129" t="s">
        <v>107</v>
      </c>
      <c r="D87" s="145"/>
      <c r="E87" s="146"/>
      <c r="F87" s="145"/>
      <c r="G87" s="132"/>
      <c r="H87" s="247"/>
      <c r="I87" s="125"/>
      <c r="J87" s="247"/>
      <c r="K87" s="125"/>
      <c r="L87" s="136"/>
      <c r="M87" s="137"/>
      <c r="N87" s="138"/>
      <c r="O87" s="259"/>
      <c r="P87" s="139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</row>
    <row r="88" spans="1:76" s="29" customFormat="1" ht="32.6">
      <c r="A88" s="20">
        <f>IF(F88&lt;&gt;"",1+MAX($A$8:A87),"")</f>
        <v>57</v>
      </c>
      <c r="B88" s="306"/>
      <c r="C88" s="148" t="s">
        <v>106</v>
      </c>
      <c r="D88" s="145">
        <f>2.25*2052.36/27</f>
        <v>171.03</v>
      </c>
      <c r="E88" s="146">
        <v>0.05</v>
      </c>
      <c r="F88" s="145">
        <f t="shared" ref="F88:F89" si="92">(1+E88)*D88</f>
        <v>179.58150000000001</v>
      </c>
      <c r="G88" s="132" t="s">
        <v>49</v>
      </c>
      <c r="H88" s="242">
        <v>330</v>
      </c>
      <c r="I88" s="26">
        <f t="shared" ref="I88" si="93">H88*F88</f>
        <v>59261.895000000004</v>
      </c>
      <c r="J88" s="254">
        <v>216.79</v>
      </c>
      <c r="K88" s="136">
        <f t="shared" ref="K88:K89" si="94">N88/M88</f>
        <v>823.94652666666661</v>
      </c>
      <c r="L88" s="136">
        <f>D88/K88</f>
        <v>0.20757415009917432</v>
      </c>
      <c r="M88" s="137">
        <f>M$55</f>
        <v>45</v>
      </c>
      <c r="N88" s="138">
        <f>D88*J88</f>
        <v>37077.593699999998</v>
      </c>
      <c r="O88" s="259">
        <f>N88+I88</f>
        <v>96339.488700000002</v>
      </c>
      <c r="P88" s="139">
        <f>O88/F88</f>
        <v>536.4666666666667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</row>
    <row r="89" spans="1:76" s="29" customFormat="1" ht="16.3">
      <c r="A89" s="20">
        <f>IF(F89&lt;&gt;"",1+MAX($A$8:A88),"")</f>
        <v>58</v>
      </c>
      <c r="B89" s="306"/>
      <c r="C89" s="148" t="s">
        <v>105</v>
      </c>
      <c r="D89" s="145">
        <f>1.58*383.64/27</f>
        <v>22.450044444444444</v>
      </c>
      <c r="E89" s="146">
        <v>0.05</v>
      </c>
      <c r="F89" s="145">
        <f t="shared" si="92"/>
        <v>23.572546666666668</v>
      </c>
      <c r="G89" s="132" t="s">
        <v>49</v>
      </c>
      <c r="H89" s="242">
        <v>330</v>
      </c>
      <c r="I89" s="26">
        <f t="shared" ref="I89:I92" si="95">H89*F89</f>
        <v>7778.9404000000004</v>
      </c>
      <c r="J89" s="254">
        <v>216.79</v>
      </c>
      <c r="K89" s="136">
        <f t="shared" si="94"/>
        <v>108.15433633580247</v>
      </c>
      <c r="L89" s="136">
        <f>D89/K89</f>
        <v>0.20757415009917432</v>
      </c>
      <c r="M89" s="137">
        <f>M$55</f>
        <v>45</v>
      </c>
      <c r="N89" s="138">
        <f>D89*J89</f>
        <v>4866.9451351111111</v>
      </c>
      <c r="O89" s="259">
        <f>N89+I89</f>
        <v>12645.885535111112</v>
      </c>
      <c r="P89" s="139">
        <f>O89/F89</f>
        <v>536.4666666666667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</row>
    <row r="90" spans="1:76" s="29" customFormat="1" ht="19.5" customHeight="1">
      <c r="A90" s="20">
        <f>IF(F90&lt;&gt;"",1+MAX($A$8:A89),"")</f>
        <v>59</v>
      </c>
      <c r="B90" s="306"/>
      <c r="C90" s="148" t="s">
        <v>128</v>
      </c>
      <c r="D90" s="145">
        <f>53.4*2.4/27</f>
        <v>4.7466666666666661</v>
      </c>
      <c r="E90" s="146">
        <v>0.05</v>
      </c>
      <c r="F90" s="145">
        <f t="shared" ref="F90" si="96">(1+E90)*D90</f>
        <v>4.984</v>
      </c>
      <c r="G90" s="132" t="s">
        <v>49</v>
      </c>
      <c r="H90" s="242">
        <v>330</v>
      </c>
      <c r="I90" s="26">
        <f t="shared" si="95"/>
        <v>1644.72</v>
      </c>
      <c r="J90" s="254">
        <v>216.79</v>
      </c>
      <c r="K90" s="136">
        <f t="shared" ref="K90" si="97">N90/M90</f>
        <v>22.867330370370368</v>
      </c>
      <c r="L90" s="136">
        <f>D90/K90</f>
        <v>0.20757415009917432</v>
      </c>
      <c r="M90" s="137">
        <f>M$55</f>
        <v>45</v>
      </c>
      <c r="N90" s="138">
        <f>D90*J90</f>
        <v>1029.0298666666665</v>
      </c>
      <c r="O90" s="259">
        <f>N90+I90</f>
        <v>2673.7498666666665</v>
      </c>
      <c r="P90" s="139">
        <f>O90/F90</f>
        <v>536.4666666666667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</row>
    <row r="91" spans="1:76" s="29" customFormat="1" ht="16.3">
      <c r="A91" s="20" t="str">
        <f>IF(F91&lt;&gt;"",1+MAX($A$8:A90),"")</f>
        <v/>
      </c>
      <c r="B91" s="306"/>
      <c r="C91" s="129" t="s">
        <v>108</v>
      </c>
      <c r="D91" s="145"/>
      <c r="E91" s="146"/>
      <c r="F91" s="145"/>
      <c r="G91" s="132"/>
      <c r="H91" s="242"/>
      <c r="I91" s="26"/>
      <c r="J91" s="254"/>
      <c r="K91" s="125"/>
      <c r="L91" s="136"/>
      <c r="M91" s="137"/>
      <c r="N91" s="138"/>
      <c r="O91" s="259"/>
      <c r="P91" s="139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</row>
    <row r="92" spans="1:76" s="29" customFormat="1" ht="32.6">
      <c r="A92" s="20">
        <f>IF(F92&lt;&gt;"",1+MAX($A$8:A91),"")</f>
        <v>60</v>
      </c>
      <c r="B92" s="307"/>
      <c r="C92" s="148" t="s">
        <v>127</v>
      </c>
      <c r="D92" s="145">
        <f>0.67*2.33*103.82/27</f>
        <v>6.0027185925925934</v>
      </c>
      <c r="E92" s="146">
        <v>0.05</v>
      </c>
      <c r="F92" s="145">
        <f t="shared" ref="F92" si="98">(1+E92)*D92</f>
        <v>6.3028545222222236</v>
      </c>
      <c r="G92" s="132" t="s">
        <v>49</v>
      </c>
      <c r="H92" s="242">
        <v>330</v>
      </c>
      <c r="I92" s="26">
        <f t="shared" si="95"/>
        <v>2079.9419923333339</v>
      </c>
      <c r="J92" s="254">
        <v>216.79</v>
      </c>
      <c r="K92" s="136">
        <f t="shared" ref="K92" si="99">N92/M92</f>
        <v>28.918430304181072</v>
      </c>
      <c r="L92" s="136">
        <f>D92/K92</f>
        <v>0.20757415009917432</v>
      </c>
      <c r="M92" s="137">
        <f>M$55</f>
        <v>45</v>
      </c>
      <c r="N92" s="138">
        <f>D92*J92</f>
        <v>1301.3293636881483</v>
      </c>
      <c r="O92" s="259">
        <f>N92+I92</f>
        <v>3381.2713560214825</v>
      </c>
      <c r="P92" s="139">
        <f>O92/F92</f>
        <v>536.4666666666667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</row>
    <row r="93" spans="1:76" s="28" customFormat="1" ht="16.3">
      <c r="A93" s="20" t="str">
        <f>IF(F93&lt;&gt;"",1+MAX($A$8:A92),"")</f>
        <v/>
      </c>
      <c r="B93" s="36"/>
      <c r="C93" s="149"/>
      <c r="D93" s="127"/>
      <c r="E93" s="128"/>
      <c r="F93" s="127"/>
      <c r="G93" s="132"/>
      <c r="H93" s="242"/>
      <c r="I93" s="125"/>
      <c r="J93" s="254"/>
      <c r="K93" s="136"/>
      <c r="L93" s="136"/>
      <c r="M93" s="137"/>
      <c r="N93" s="138"/>
      <c r="O93" s="259"/>
      <c r="P93" s="139"/>
    </row>
    <row r="94" spans="1:76" s="31" customFormat="1" ht="19.75">
      <c r="A94" s="233" t="str">
        <f>IF(F94&lt;&gt;"",1+MAX($A$8:A93),"")</f>
        <v/>
      </c>
      <c r="B94" s="310" t="s">
        <v>63</v>
      </c>
      <c r="C94" s="311"/>
      <c r="D94" s="311"/>
      <c r="E94" s="311"/>
      <c r="F94" s="311"/>
      <c r="G94" s="311"/>
      <c r="H94" s="311"/>
      <c r="I94" s="311"/>
      <c r="J94" s="311"/>
      <c r="K94" s="311"/>
      <c r="L94" s="311"/>
      <c r="M94" s="263">
        <v>50</v>
      </c>
      <c r="N94" s="232"/>
      <c r="O94" s="258">
        <f>SUM(O95:O117)</f>
        <v>111126.70087167859</v>
      </c>
      <c r="P94" s="233"/>
      <c r="Q94" s="28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</row>
    <row r="95" spans="1:76" s="28" customFormat="1" ht="16.3">
      <c r="A95" s="20" t="str">
        <f>IF(F95&lt;&gt;"",1+MAX($A$8:A94),"")</f>
        <v/>
      </c>
      <c r="B95" s="36"/>
      <c r="C95" s="149"/>
      <c r="D95" s="127"/>
      <c r="E95" s="128"/>
      <c r="F95" s="127"/>
      <c r="G95" s="132"/>
      <c r="H95" s="242"/>
      <c r="I95" s="125"/>
      <c r="J95" s="254"/>
      <c r="K95" s="136"/>
      <c r="L95" s="136"/>
      <c r="M95" s="137"/>
      <c r="N95" s="138"/>
      <c r="O95" s="259"/>
      <c r="P95" s="139"/>
    </row>
    <row r="96" spans="1:76" s="28" customFormat="1" ht="16.3">
      <c r="A96" s="20" t="str">
        <f>IF(F96&lt;&gt;"",1+MAX($A$8:A95),"")</f>
        <v/>
      </c>
      <c r="B96" s="305" t="s">
        <v>137</v>
      </c>
      <c r="C96" s="156" t="s">
        <v>64</v>
      </c>
      <c r="D96" s="157"/>
      <c r="E96" s="158"/>
      <c r="F96" s="157"/>
      <c r="G96" s="159"/>
      <c r="H96" s="245"/>
      <c r="I96" s="160"/>
      <c r="J96" s="254"/>
      <c r="K96" s="136"/>
      <c r="L96" s="136"/>
      <c r="M96" s="137"/>
      <c r="N96" s="138"/>
      <c r="O96" s="259"/>
      <c r="P96" s="161"/>
    </row>
    <row r="97" spans="1:16" s="28" customFormat="1" ht="16.3">
      <c r="A97" s="20">
        <f>IF(F97&lt;&gt;"",1+MAX($A$8:A96),"")</f>
        <v>61</v>
      </c>
      <c r="B97" s="306"/>
      <c r="C97" s="162" t="s">
        <v>144</v>
      </c>
      <c r="D97" s="157">
        <v>51.71</v>
      </c>
      <c r="E97" s="158">
        <v>0.05</v>
      </c>
      <c r="F97" s="157">
        <f t="shared" ref="F97:F99" si="100">(1+E97)*D97</f>
        <v>54.295500000000004</v>
      </c>
      <c r="G97" s="159" t="s">
        <v>42</v>
      </c>
      <c r="H97" s="245">
        <v>8.9700000000000006</v>
      </c>
      <c r="I97" s="160">
        <f t="shared" ref="I97:I99" si="101">H97*F97</f>
        <v>487.03063500000007</v>
      </c>
      <c r="J97" s="254">
        <v>12.959999999999999</v>
      </c>
      <c r="K97" s="136">
        <f t="shared" ref="K97:K99" si="102">N97/M97</f>
        <v>13.403231999999997</v>
      </c>
      <c r="L97" s="136">
        <f>D97/K97</f>
        <v>3.8580246913580254</v>
      </c>
      <c r="M97" s="137">
        <f>M$94</f>
        <v>50</v>
      </c>
      <c r="N97" s="138">
        <f>D97*J97</f>
        <v>670.16159999999991</v>
      </c>
      <c r="O97" s="259">
        <f>N97+I97</f>
        <v>1157.192235</v>
      </c>
      <c r="P97" s="161">
        <f>O97/F97</f>
        <v>21.312857142857141</v>
      </c>
    </row>
    <row r="98" spans="1:16" s="28" customFormat="1" ht="18" customHeight="1">
      <c r="A98" s="20">
        <f>IF(F98&lt;&gt;"",1+MAX($A$8:A97),"")</f>
        <v>62</v>
      </c>
      <c r="B98" s="306"/>
      <c r="C98" s="162" t="s">
        <v>112</v>
      </c>
      <c r="D98" s="157">
        <v>1</v>
      </c>
      <c r="E98" s="158">
        <v>0</v>
      </c>
      <c r="F98" s="157">
        <f t="shared" si="100"/>
        <v>1</v>
      </c>
      <c r="G98" s="159" t="s">
        <v>43</v>
      </c>
      <c r="H98" s="245">
        <v>333</v>
      </c>
      <c r="I98" s="160">
        <f t="shared" si="101"/>
        <v>333</v>
      </c>
      <c r="J98" s="254">
        <v>230.48</v>
      </c>
      <c r="K98" s="136">
        <f t="shared" si="102"/>
        <v>4.6095999999999995</v>
      </c>
      <c r="L98" s="136">
        <f>D98/K98</f>
        <v>0.21693856299895872</v>
      </c>
      <c r="M98" s="137">
        <f>M$94</f>
        <v>50</v>
      </c>
      <c r="N98" s="138">
        <f>D98*J98</f>
        <v>230.48</v>
      </c>
      <c r="O98" s="259">
        <f>N98+I98</f>
        <v>563.48</v>
      </c>
      <c r="P98" s="161">
        <f>O98/F98</f>
        <v>563.48</v>
      </c>
    </row>
    <row r="99" spans="1:16" s="28" customFormat="1" ht="16.3">
      <c r="A99" s="20">
        <f>IF(F99&lt;&gt;"",1+MAX($A$8:A98),"")</f>
        <v>63</v>
      </c>
      <c r="B99" s="306"/>
      <c r="C99" s="162" t="s">
        <v>111</v>
      </c>
      <c r="D99" s="157">
        <v>1</v>
      </c>
      <c r="E99" s="158">
        <v>0</v>
      </c>
      <c r="F99" s="157">
        <f t="shared" si="100"/>
        <v>1</v>
      </c>
      <c r="G99" s="159" t="s">
        <v>43</v>
      </c>
      <c r="H99" s="245">
        <v>0</v>
      </c>
      <c r="I99" s="160">
        <f t="shared" si="101"/>
        <v>0</v>
      </c>
      <c r="J99" s="254">
        <v>1892</v>
      </c>
      <c r="K99" s="136">
        <f t="shared" si="102"/>
        <v>37.840000000000003</v>
      </c>
      <c r="L99" s="136">
        <f>D99/K99</f>
        <v>2.6427061310782238E-2</v>
      </c>
      <c r="M99" s="137">
        <f>M$94</f>
        <v>50</v>
      </c>
      <c r="N99" s="138">
        <f>D99*J99</f>
        <v>1892</v>
      </c>
      <c r="O99" s="259">
        <f>N99+I99</f>
        <v>1892</v>
      </c>
      <c r="P99" s="161">
        <f>O99/F99</f>
        <v>1892</v>
      </c>
    </row>
    <row r="100" spans="1:16" s="28" customFormat="1" ht="16.3">
      <c r="A100" s="20" t="str">
        <f>IF(F100&lt;&gt;"",1+MAX($A$8:A99),"")</f>
        <v/>
      </c>
      <c r="B100" s="306"/>
      <c r="C100" s="156" t="s">
        <v>77</v>
      </c>
      <c r="D100" s="157"/>
      <c r="E100" s="158"/>
      <c r="F100" s="157"/>
      <c r="G100" s="159"/>
      <c r="H100" s="245"/>
      <c r="I100" s="160"/>
      <c r="J100" s="254"/>
      <c r="K100" s="136"/>
      <c r="L100" s="136"/>
      <c r="M100" s="137"/>
      <c r="N100" s="138"/>
      <c r="O100" s="259"/>
      <c r="P100" s="161"/>
    </row>
    <row r="101" spans="1:16" s="28" customFormat="1" ht="16.3">
      <c r="A101" s="20">
        <f>IF(F101&lt;&gt;"",1+MAX($A$8:A100),"")</f>
        <v>64</v>
      </c>
      <c r="B101" s="306"/>
      <c r="C101" s="162" t="s">
        <v>114</v>
      </c>
      <c r="D101" s="157">
        <v>50</v>
      </c>
      <c r="E101" s="158">
        <v>0.05</v>
      </c>
      <c r="F101" s="157">
        <f t="shared" ref="F101:F112" si="103">(1+E101)*D101</f>
        <v>52.5</v>
      </c>
      <c r="G101" s="159" t="s">
        <v>42</v>
      </c>
      <c r="H101" s="245">
        <v>9.8999999999999986</v>
      </c>
      <c r="I101" s="160">
        <f t="shared" ref="I101:I112" si="104">H101*F101</f>
        <v>519.74999999999989</v>
      </c>
      <c r="J101" s="254">
        <v>12.959999999999999</v>
      </c>
      <c r="K101" s="136">
        <f t="shared" ref="K101:K112" si="105">N101/M101</f>
        <v>12.96</v>
      </c>
      <c r="L101" s="136">
        <f t="shared" ref="L101:L114" si="106">D101/K101</f>
        <v>3.8580246913580245</v>
      </c>
      <c r="M101" s="137">
        <f>M$94</f>
        <v>50</v>
      </c>
      <c r="N101" s="138">
        <f t="shared" ref="N101:N114" si="107">D101*J101</f>
        <v>648</v>
      </c>
      <c r="O101" s="259">
        <f t="shared" ref="O101:O114" si="108">N101+I101</f>
        <v>1167.75</v>
      </c>
      <c r="P101" s="161">
        <f t="shared" ref="P101:P114" si="109">O101/F101</f>
        <v>22.242857142857144</v>
      </c>
    </row>
    <row r="102" spans="1:16" s="28" customFormat="1" ht="16.3">
      <c r="A102" s="20">
        <f>IF(F102&lt;&gt;"",1+MAX($A$8:A101),"")</f>
        <v>65</v>
      </c>
      <c r="B102" s="306"/>
      <c r="C102" s="162" t="s">
        <v>115</v>
      </c>
      <c r="D102" s="157">
        <v>58.61</v>
      </c>
      <c r="E102" s="158">
        <v>0.05</v>
      </c>
      <c r="F102" s="157">
        <f t="shared" si="103"/>
        <v>61.540500000000002</v>
      </c>
      <c r="G102" s="159" t="s">
        <v>42</v>
      </c>
      <c r="H102" s="245">
        <v>24.75</v>
      </c>
      <c r="I102" s="160">
        <f t="shared" ref="I102:I110" si="110">H102*F102</f>
        <v>1523.127375</v>
      </c>
      <c r="J102" s="254">
        <v>32.379999999999995</v>
      </c>
      <c r="K102" s="136">
        <f t="shared" ref="K102:K110" si="111">N102/M102</f>
        <v>37.955835999999998</v>
      </c>
      <c r="L102" s="136">
        <f t="shared" si="106"/>
        <v>1.5441630636195183</v>
      </c>
      <c r="M102" s="137">
        <f>M$94</f>
        <v>50</v>
      </c>
      <c r="N102" s="138">
        <f t="shared" si="107"/>
        <v>1897.7917999999997</v>
      </c>
      <c r="O102" s="259">
        <f t="shared" si="108"/>
        <v>3420.919175</v>
      </c>
      <c r="P102" s="161">
        <f t="shared" si="109"/>
        <v>55.588095238095235</v>
      </c>
    </row>
    <row r="103" spans="1:16" s="28" customFormat="1" ht="16.3">
      <c r="A103" s="20">
        <f>IF(F103&lt;&gt;"",1+MAX($A$8:A102),"")</f>
        <v>66</v>
      </c>
      <c r="B103" s="306"/>
      <c r="C103" s="162" t="s">
        <v>116</v>
      </c>
      <c r="D103" s="157">
        <v>10.56</v>
      </c>
      <c r="E103" s="158">
        <v>0.05</v>
      </c>
      <c r="F103" s="157">
        <f t="shared" ref="F103:F110" si="112">(1+E103)*D103</f>
        <v>11.088000000000001</v>
      </c>
      <c r="G103" s="159" t="s">
        <v>42</v>
      </c>
      <c r="H103" s="245">
        <v>13.2</v>
      </c>
      <c r="I103" s="160">
        <f t="shared" si="110"/>
        <v>146.36160000000001</v>
      </c>
      <c r="J103" s="254">
        <v>17.270000000000003</v>
      </c>
      <c r="K103" s="136">
        <f t="shared" si="111"/>
        <v>3.6474240000000009</v>
      </c>
      <c r="L103" s="136">
        <f t="shared" si="106"/>
        <v>2.895193977996525</v>
      </c>
      <c r="M103" s="137">
        <f t="shared" ref="M103:M110" si="113">M$94</f>
        <v>50</v>
      </c>
      <c r="N103" s="138">
        <f t="shared" si="107"/>
        <v>182.37120000000004</v>
      </c>
      <c r="O103" s="259">
        <f t="shared" si="108"/>
        <v>328.73280000000005</v>
      </c>
      <c r="P103" s="161">
        <f t="shared" si="109"/>
        <v>29.647619047619049</v>
      </c>
    </row>
    <row r="104" spans="1:16" s="28" customFormat="1" ht="16.3">
      <c r="A104" s="20">
        <f>IF(F104&lt;&gt;"",1+MAX($A$8:A103),"")</f>
        <v>67</v>
      </c>
      <c r="B104" s="306"/>
      <c r="C104" s="162" t="s">
        <v>117</v>
      </c>
      <c r="D104" s="157">
        <v>53.44</v>
      </c>
      <c r="E104" s="158">
        <v>0.05</v>
      </c>
      <c r="F104" s="157">
        <f t="shared" si="112"/>
        <v>56.112000000000002</v>
      </c>
      <c r="G104" s="159" t="s">
        <v>42</v>
      </c>
      <c r="H104" s="245">
        <v>165.20193040386081</v>
      </c>
      <c r="I104" s="160">
        <f t="shared" si="110"/>
        <v>9269.8107188214381</v>
      </c>
      <c r="J104" s="254">
        <v>58.48</v>
      </c>
      <c r="K104" s="136">
        <f t="shared" si="111"/>
        <v>62.503423999999995</v>
      </c>
      <c r="L104" s="136">
        <f t="shared" si="106"/>
        <v>0.85499316005471959</v>
      </c>
      <c r="M104" s="137">
        <f t="shared" si="113"/>
        <v>50</v>
      </c>
      <c r="N104" s="138">
        <f t="shared" si="107"/>
        <v>3125.1711999999998</v>
      </c>
      <c r="O104" s="259">
        <f t="shared" si="108"/>
        <v>12394.981918821439</v>
      </c>
      <c r="P104" s="161">
        <f t="shared" si="109"/>
        <v>220.89716849909891</v>
      </c>
    </row>
    <row r="105" spans="1:16" s="28" customFormat="1" ht="16.3">
      <c r="A105" s="20">
        <f>IF(F105&lt;&gt;"",1+MAX($A$8:A104),"")</f>
        <v>68</v>
      </c>
      <c r="B105" s="306"/>
      <c r="C105" s="162" t="s">
        <v>118</v>
      </c>
      <c r="D105" s="157">
        <v>32.25</v>
      </c>
      <c r="E105" s="158">
        <v>0.05</v>
      </c>
      <c r="F105" s="157">
        <f t="shared" si="112"/>
        <v>33.862500000000004</v>
      </c>
      <c r="G105" s="159" t="s">
        <v>42</v>
      </c>
      <c r="H105" s="245">
        <v>0</v>
      </c>
      <c r="I105" s="160">
        <f t="shared" si="110"/>
        <v>0</v>
      </c>
      <c r="J105" s="254">
        <v>15.05</v>
      </c>
      <c r="K105" s="136">
        <f t="shared" si="111"/>
        <v>9.7072500000000002</v>
      </c>
      <c r="L105" s="136">
        <f t="shared" si="106"/>
        <v>3.3222591362126246</v>
      </c>
      <c r="M105" s="137">
        <f t="shared" si="113"/>
        <v>50</v>
      </c>
      <c r="N105" s="138">
        <f t="shared" si="107"/>
        <v>485.36250000000001</v>
      </c>
      <c r="O105" s="259">
        <f t="shared" si="108"/>
        <v>485.36250000000001</v>
      </c>
      <c r="P105" s="161">
        <f t="shared" si="109"/>
        <v>14.333333333333332</v>
      </c>
    </row>
    <row r="106" spans="1:16" s="28" customFormat="1" ht="16.3">
      <c r="A106" s="20">
        <f>IF(F106&lt;&gt;"",1+MAX($A$8:A105),"")</f>
        <v>69</v>
      </c>
      <c r="B106" s="306"/>
      <c r="C106" s="162" t="s">
        <v>123</v>
      </c>
      <c r="D106" s="157">
        <v>2564</v>
      </c>
      <c r="E106" s="158">
        <v>0.05</v>
      </c>
      <c r="F106" s="157">
        <f t="shared" ref="F106:F107" si="114">(1+E106)*D106</f>
        <v>2692.2000000000003</v>
      </c>
      <c r="G106" s="159" t="s">
        <v>41</v>
      </c>
      <c r="H106" s="245">
        <v>8.75</v>
      </c>
      <c r="I106" s="160">
        <f t="shared" ref="I106:I107" si="115">H106*F106</f>
        <v>23556.750000000004</v>
      </c>
      <c r="J106" s="254">
        <v>6.45</v>
      </c>
      <c r="K106" s="136">
        <f t="shared" ref="K106:K107" si="116">N106/M106</f>
        <v>330.75599999999997</v>
      </c>
      <c r="L106" s="136">
        <f t="shared" si="106"/>
        <v>7.7519379844961245</v>
      </c>
      <c r="M106" s="137">
        <f t="shared" si="113"/>
        <v>50</v>
      </c>
      <c r="N106" s="138">
        <f t="shared" si="107"/>
        <v>16537.8</v>
      </c>
      <c r="O106" s="259">
        <f t="shared" si="108"/>
        <v>40094.550000000003</v>
      </c>
      <c r="P106" s="161">
        <f t="shared" si="109"/>
        <v>14.892857142857142</v>
      </c>
    </row>
    <row r="107" spans="1:16" s="28" customFormat="1" ht="16.3">
      <c r="A107" s="20">
        <f>IF(F107&lt;&gt;"",1+MAX($A$8:A106),"")</f>
        <v>70</v>
      </c>
      <c r="B107" s="306"/>
      <c r="C107" s="162" t="s">
        <v>122</v>
      </c>
      <c r="D107" s="157">
        <v>104</v>
      </c>
      <c r="E107" s="158">
        <v>0.05</v>
      </c>
      <c r="F107" s="157">
        <f t="shared" si="114"/>
        <v>109.2</v>
      </c>
      <c r="G107" s="159" t="s">
        <v>42</v>
      </c>
      <c r="H107" s="245">
        <v>2.12</v>
      </c>
      <c r="I107" s="160">
        <f t="shared" si="115"/>
        <v>231.50400000000002</v>
      </c>
      <c r="J107" s="254">
        <v>4.3</v>
      </c>
      <c r="K107" s="136">
        <f t="shared" si="116"/>
        <v>8.9439999999999991</v>
      </c>
      <c r="L107" s="136">
        <f t="shared" si="106"/>
        <v>11.627906976744187</v>
      </c>
      <c r="M107" s="137">
        <f t="shared" si="113"/>
        <v>50</v>
      </c>
      <c r="N107" s="138">
        <f t="shared" si="107"/>
        <v>447.2</v>
      </c>
      <c r="O107" s="259">
        <f t="shared" si="108"/>
        <v>678.70399999999995</v>
      </c>
      <c r="P107" s="161">
        <f t="shared" si="109"/>
        <v>6.215238095238095</v>
      </c>
    </row>
    <row r="108" spans="1:16" s="28" customFormat="1" ht="16.3">
      <c r="A108" s="20">
        <f>IF(F108&lt;&gt;"",1+MAX($A$8:A107),"")</f>
        <v>71</v>
      </c>
      <c r="B108" s="306"/>
      <c r="C108" s="162" t="s">
        <v>119</v>
      </c>
      <c r="D108" s="157">
        <v>1</v>
      </c>
      <c r="E108" s="158">
        <v>0</v>
      </c>
      <c r="F108" s="157">
        <f t="shared" si="112"/>
        <v>1</v>
      </c>
      <c r="G108" s="159" t="s">
        <v>43</v>
      </c>
      <c r="H108" s="245">
        <v>4589.25</v>
      </c>
      <c r="I108" s="160">
        <f t="shared" si="110"/>
        <v>4589.25</v>
      </c>
      <c r="J108" s="254">
        <v>1973.3799999999999</v>
      </c>
      <c r="K108" s="136">
        <f t="shared" si="111"/>
        <v>39.467599999999997</v>
      </c>
      <c r="L108" s="136">
        <f t="shared" si="106"/>
        <v>2.5337238646383365E-2</v>
      </c>
      <c r="M108" s="137">
        <f t="shared" si="113"/>
        <v>50</v>
      </c>
      <c r="N108" s="138">
        <f t="shared" si="107"/>
        <v>1973.3799999999999</v>
      </c>
      <c r="O108" s="259">
        <f t="shared" si="108"/>
        <v>6562.63</v>
      </c>
      <c r="P108" s="161">
        <f t="shared" si="109"/>
        <v>6562.63</v>
      </c>
    </row>
    <row r="109" spans="1:16" s="28" customFormat="1" ht="16.3">
      <c r="A109" s="20">
        <f>IF(F109&lt;&gt;"",1+MAX($A$8:A108),"")</f>
        <v>72</v>
      </c>
      <c r="B109" s="306"/>
      <c r="C109" s="162" t="s">
        <v>120</v>
      </c>
      <c r="D109" s="157">
        <v>2</v>
      </c>
      <c r="E109" s="158">
        <v>0</v>
      </c>
      <c r="F109" s="157">
        <f t="shared" si="112"/>
        <v>2</v>
      </c>
      <c r="G109" s="159" t="s">
        <v>43</v>
      </c>
      <c r="H109" s="245">
        <v>2250</v>
      </c>
      <c r="I109" s="160">
        <f t="shared" si="110"/>
        <v>4500</v>
      </c>
      <c r="J109" s="254">
        <v>1064.25</v>
      </c>
      <c r="K109" s="136">
        <f t="shared" si="111"/>
        <v>42.57</v>
      </c>
      <c r="L109" s="136">
        <f t="shared" si="106"/>
        <v>4.6981442330279538E-2</v>
      </c>
      <c r="M109" s="137">
        <f t="shared" si="113"/>
        <v>50</v>
      </c>
      <c r="N109" s="138">
        <f t="shared" si="107"/>
        <v>2128.5</v>
      </c>
      <c r="O109" s="259">
        <f t="shared" si="108"/>
        <v>6628.5</v>
      </c>
      <c r="P109" s="161">
        <f t="shared" si="109"/>
        <v>3314.25</v>
      </c>
    </row>
    <row r="110" spans="1:16" s="28" customFormat="1" ht="16.3">
      <c r="A110" s="20">
        <f>IF(F110&lt;&gt;"",1+MAX($A$8:A109),"")</f>
        <v>73</v>
      </c>
      <c r="B110" s="306"/>
      <c r="C110" s="162" t="s">
        <v>154</v>
      </c>
      <c r="D110" s="157">
        <v>6</v>
      </c>
      <c r="E110" s="158">
        <v>0</v>
      </c>
      <c r="F110" s="157">
        <f t="shared" si="112"/>
        <v>6</v>
      </c>
      <c r="G110" s="159" t="s">
        <v>43</v>
      </c>
      <c r="H110" s="245">
        <v>101.5</v>
      </c>
      <c r="I110" s="160">
        <f t="shared" si="110"/>
        <v>609</v>
      </c>
      <c r="J110" s="254">
        <v>144.47999999999999</v>
      </c>
      <c r="K110" s="136">
        <f t="shared" si="111"/>
        <v>17.337599999999998</v>
      </c>
      <c r="L110" s="136">
        <f t="shared" si="106"/>
        <v>0.34606866002214842</v>
      </c>
      <c r="M110" s="137">
        <f t="shared" si="113"/>
        <v>50</v>
      </c>
      <c r="N110" s="138">
        <f t="shared" si="107"/>
        <v>866.87999999999988</v>
      </c>
      <c r="O110" s="259">
        <f t="shared" si="108"/>
        <v>1475.8799999999999</v>
      </c>
      <c r="P110" s="161">
        <f t="shared" si="109"/>
        <v>245.98</v>
      </c>
    </row>
    <row r="111" spans="1:16" s="28" customFormat="1" ht="32.6">
      <c r="A111" s="20">
        <f>IF(F111&lt;&gt;"",1+MAX($A$8:A110),"")</f>
        <v>74</v>
      </c>
      <c r="B111" s="306"/>
      <c r="C111" s="162" t="s">
        <v>121</v>
      </c>
      <c r="D111" s="157">
        <v>4</v>
      </c>
      <c r="E111" s="158">
        <v>0</v>
      </c>
      <c r="F111" s="157">
        <f t="shared" si="103"/>
        <v>4</v>
      </c>
      <c r="G111" s="159" t="s">
        <v>43</v>
      </c>
      <c r="H111" s="245">
        <v>1150</v>
      </c>
      <c r="I111" s="160">
        <f t="shared" si="104"/>
        <v>4600</v>
      </c>
      <c r="J111" s="254">
        <v>533.20000000000005</v>
      </c>
      <c r="K111" s="136">
        <f t="shared" si="105"/>
        <v>42.656000000000006</v>
      </c>
      <c r="L111" s="136">
        <f t="shared" si="106"/>
        <v>9.3773443360840203E-2</v>
      </c>
      <c r="M111" s="137">
        <f>M$94</f>
        <v>50</v>
      </c>
      <c r="N111" s="138">
        <f t="shared" si="107"/>
        <v>2132.8000000000002</v>
      </c>
      <c r="O111" s="259">
        <f t="shared" si="108"/>
        <v>6732.8</v>
      </c>
      <c r="P111" s="161">
        <f t="shared" si="109"/>
        <v>1683.2</v>
      </c>
    </row>
    <row r="112" spans="1:16" s="28" customFormat="1" ht="16.3">
      <c r="A112" s="264">
        <f>IF(F112&lt;&gt;"",1+MAX($A$8:A111),"")</f>
        <v>75</v>
      </c>
      <c r="B112" s="306"/>
      <c r="C112" s="162" t="s">
        <v>158</v>
      </c>
      <c r="D112" s="157">
        <v>1</v>
      </c>
      <c r="E112" s="158">
        <v>0</v>
      </c>
      <c r="F112" s="157">
        <f t="shared" si="103"/>
        <v>1</v>
      </c>
      <c r="G112" s="159" t="s">
        <v>44</v>
      </c>
      <c r="H112" s="245">
        <v>18217.873142857141</v>
      </c>
      <c r="I112" s="160">
        <f t="shared" si="104"/>
        <v>18217.873142857141</v>
      </c>
      <c r="J112" s="254">
        <v>6566.8200000000006</v>
      </c>
      <c r="K112" s="136">
        <f t="shared" si="105"/>
        <v>131.33640000000003</v>
      </c>
      <c r="L112" s="136">
        <f t="shared" si="106"/>
        <v>7.6140354083102614E-3</v>
      </c>
      <c r="M112" s="137">
        <f>M$94</f>
        <v>50</v>
      </c>
      <c r="N112" s="138">
        <f t="shared" si="107"/>
        <v>6566.8200000000006</v>
      </c>
      <c r="O112" s="259">
        <f t="shared" si="108"/>
        <v>24784.693142857141</v>
      </c>
      <c r="P112" s="161">
        <f t="shared" si="109"/>
        <v>24784.693142857141</v>
      </c>
    </row>
    <row r="113" spans="1:409" s="28" customFormat="1" ht="16.3">
      <c r="A113" s="20">
        <f>IF(F113&lt;&gt;"",1+MAX($A$8:A112),"")</f>
        <v>76</v>
      </c>
      <c r="B113" s="306"/>
      <c r="C113" s="237" t="s">
        <v>124</v>
      </c>
      <c r="D113" s="157">
        <v>1620</v>
      </c>
      <c r="E113" s="158">
        <v>0.05</v>
      </c>
      <c r="F113" s="157">
        <f t="shared" ref="F113:F114" si="117">(1+E113)*D113</f>
        <v>1701</v>
      </c>
      <c r="G113" s="159" t="s">
        <v>41</v>
      </c>
      <c r="H113" s="245">
        <v>0.27</v>
      </c>
      <c r="I113" s="160">
        <f t="shared" ref="I113:I114" si="118">H113*F113</f>
        <v>459.27000000000004</v>
      </c>
      <c r="J113" s="254">
        <v>0.18000000000000002</v>
      </c>
      <c r="K113" s="136">
        <f t="shared" ref="K113:K114" si="119">N113/M113</f>
        <v>5.8320000000000007</v>
      </c>
      <c r="L113" s="136">
        <f t="shared" si="106"/>
        <v>277.77777777777771</v>
      </c>
      <c r="M113" s="137">
        <f>M$94</f>
        <v>50</v>
      </c>
      <c r="N113" s="138">
        <f t="shared" si="107"/>
        <v>291.60000000000002</v>
      </c>
      <c r="O113" s="259">
        <f t="shared" si="108"/>
        <v>750.87000000000012</v>
      </c>
      <c r="P113" s="161">
        <f t="shared" si="109"/>
        <v>0.4414285714285715</v>
      </c>
    </row>
    <row r="114" spans="1:409" s="28" customFormat="1" ht="16.3">
      <c r="A114" s="20">
        <f>IF(F114&lt;&gt;"",1+MAX($A$8:A113),"")</f>
        <v>77</v>
      </c>
      <c r="B114" s="306"/>
      <c r="C114" s="237" t="s">
        <v>125</v>
      </c>
      <c r="D114" s="157">
        <v>1620</v>
      </c>
      <c r="E114" s="158">
        <v>0.05</v>
      </c>
      <c r="F114" s="157">
        <f t="shared" si="117"/>
        <v>1701</v>
      </c>
      <c r="G114" s="159" t="s">
        <v>41</v>
      </c>
      <c r="H114" s="245">
        <v>0.57999999999999996</v>
      </c>
      <c r="I114" s="160">
        <f t="shared" si="118"/>
        <v>986.57999999999993</v>
      </c>
      <c r="J114" s="254">
        <v>0.26</v>
      </c>
      <c r="K114" s="136">
        <f t="shared" si="119"/>
        <v>8.4239999999999995</v>
      </c>
      <c r="L114" s="136">
        <f t="shared" si="106"/>
        <v>192.30769230769232</v>
      </c>
      <c r="M114" s="137">
        <f>M$94</f>
        <v>50</v>
      </c>
      <c r="N114" s="138">
        <f t="shared" si="107"/>
        <v>421.2</v>
      </c>
      <c r="O114" s="259">
        <f t="shared" si="108"/>
        <v>1407.78</v>
      </c>
      <c r="P114" s="161">
        <f t="shared" si="109"/>
        <v>0.82761904761904759</v>
      </c>
    </row>
    <row r="115" spans="1:409" s="28" customFormat="1" ht="16.3">
      <c r="A115" s="20" t="str">
        <f>IF(F115&lt;&gt;"",1+MAX($A$8:A114),"")</f>
        <v/>
      </c>
      <c r="B115" s="306"/>
      <c r="C115" s="156" t="s">
        <v>80</v>
      </c>
      <c r="D115" s="157"/>
      <c r="E115" s="158"/>
      <c r="F115" s="157"/>
      <c r="G115" s="159"/>
      <c r="H115" s="245"/>
      <c r="I115" s="160"/>
      <c r="J115" s="254"/>
      <c r="K115" s="136"/>
      <c r="L115" s="136"/>
      <c r="M115" s="137"/>
      <c r="N115" s="138"/>
      <c r="O115" s="259"/>
      <c r="P115" s="161"/>
    </row>
    <row r="116" spans="1:409" s="28" customFormat="1" ht="16.3">
      <c r="A116" s="20">
        <f>IF(F116&lt;&gt;"",1+MAX($A$8:A115),"")</f>
        <v>78</v>
      </c>
      <c r="B116" s="307"/>
      <c r="C116" s="162" t="s">
        <v>113</v>
      </c>
      <c r="D116" s="157">
        <v>19.27</v>
      </c>
      <c r="E116" s="158">
        <v>0.05</v>
      </c>
      <c r="F116" s="157">
        <f t="shared" ref="F116" si="120">(1+E116)*D116</f>
        <v>20.233499999999999</v>
      </c>
      <c r="G116" s="159" t="s">
        <v>42</v>
      </c>
      <c r="H116" s="245">
        <v>13.2</v>
      </c>
      <c r="I116" s="160">
        <f t="shared" ref="I116" si="121">H116*F116</f>
        <v>267.0822</v>
      </c>
      <c r="J116" s="254">
        <v>17.270000000000003</v>
      </c>
      <c r="K116" s="136">
        <f t="shared" ref="K116" si="122">N116/M116</f>
        <v>6.6558580000000003</v>
      </c>
      <c r="L116" s="136">
        <f>D116/K116</f>
        <v>2.8951939779965254</v>
      </c>
      <c r="M116" s="137">
        <f>M$94</f>
        <v>50</v>
      </c>
      <c r="N116" s="138">
        <f>D116*J116</f>
        <v>332.79290000000003</v>
      </c>
      <c r="O116" s="259">
        <f>N116+I116</f>
        <v>599.87509999999997</v>
      </c>
      <c r="P116" s="161">
        <f>O116/F116</f>
        <v>29.647619047619049</v>
      </c>
    </row>
    <row r="117" spans="1:409" s="29" customFormat="1" ht="16.75" thickBot="1">
      <c r="A117" s="234" t="str">
        <f>IF(F117&lt;&gt;"",1+MAX($A$8:A116),"")</f>
        <v/>
      </c>
      <c r="B117" s="193"/>
      <c r="C117" s="222"/>
      <c r="D117" s="163"/>
      <c r="E117" s="164"/>
      <c r="F117" s="163"/>
      <c r="G117" s="165"/>
      <c r="H117" s="248"/>
      <c r="I117" s="166"/>
      <c r="J117" s="248"/>
      <c r="K117" s="167"/>
      <c r="L117" s="167"/>
      <c r="M117" s="168"/>
      <c r="N117" s="169"/>
      <c r="O117" s="170"/>
      <c r="P117" s="171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</row>
    <row r="118" spans="1:409" s="28" customFormat="1" ht="20.149999999999999" thickBot="1">
      <c r="A118" s="290" t="s">
        <v>45</v>
      </c>
      <c r="B118" s="291"/>
      <c r="C118" s="292"/>
      <c r="D118" s="32"/>
      <c r="E118" s="32"/>
      <c r="F118" s="32"/>
      <c r="G118" s="134"/>
      <c r="H118" s="249"/>
      <c r="I118" s="54"/>
      <c r="J118" s="249"/>
      <c r="K118" s="302" t="s">
        <v>46</v>
      </c>
      <c r="L118" s="303"/>
      <c r="M118" s="303"/>
      <c r="N118" s="303"/>
      <c r="O118" s="304"/>
      <c r="P118" s="155">
        <f>SUM(O7:O116)/2</f>
        <v>743890.52875263768</v>
      </c>
      <c r="Q118" s="30"/>
    </row>
    <row r="119" spans="1:409" s="28" customFormat="1" ht="15.75" customHeight="1" thickBot="1">
      <c r="A119" s="295" t="s">
        <v>47</v>
      </c>
      <c r="B119" s="296"/>
      <c r="C119" s="296"/>
      <c r="D119" s="32"/>
      <c r="E119" s="32"/>
      <c r="F119" s="32"/>
      <c r="G119" s="134"/>
      <c r="H119" s="249"/>
      <c r="I119" s="54"/>
      <c r="J119" s="249"/>
      <c r="K119" s="40"/>
      <c r="L119" s="41"/>
      <c r="M119" s="41"/>
      <c r="N119" s="41"/>
      <c r="O119" s="41"/>
      <c r="P119" s="42"/>
      <c r="Q119" s="30"/>
    </row>
    <row r="120" spans="1:409" ht="19.75">
      <c r="A120" s="295"/>
      <c r="B120" s="296"/>
      <c r="C120" s="296"/>
      <c r="D120" s="183"/>
      <c r="E120" s="183"/>
      <c r="F120" s="183"/>
      <c r="G120" s="134"/>
      <c r="H120" s="249"/>
      <c r="I120" s="54"/>
      <c r="J120" s="249"/>
      <c r="K120" s="287" t="s">
        <v>48</v>
      </c>
      <c r="L120" s="288"/>
      <c r="M120" s="288"/>
      <c r="N120" s="288"/>
      <c r="O120" s="288"/>
      <c r="P120" s="289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O120" s="43"/>
      <c r="BP120" s="43"/>
      <c r="BQ120" s="43"/>
      <c r="BR120" s="43"/>
      <c r="BS120" s="43"/>
      <c r="BT120" s="43"/>
      <c r="BU120" s="43"/>
      <c r="BV120" s="43"/>
      <c r="BW120" s="43"/>
      <c r="BX120" s="43"/>
      <c r="BY120" s="43"/>
      <c r="BZ120" s="43"/>
      <c r="CA120" s="43"/>
      <c r="CB120" s="43"/>
      <c r="CC120" s="43"/>
      <c r="CD120" s="43"/>
      <c r="CE120" s="43"/>
      <c r="CF120" s="43"/>
      <c r="CG120" s="43"/>
      <c r="CH120" s="43"/>
      <c r="CI120" s="43"/>
      <c r="CJ120" s="43"/>
      <c r="CK120" s="43"/>
      <c r="CL120" s="43"/>
      <c r="CM120" s="43"/>
      <c r="CN120" s="43"/>
      <c r="CO120" s="43"/>
      <c r="CP120" s="43"/>
      <c r="CQ120" s="43"/>
      <c r="CR120" s="43"/>
      <c r="CS120" s="43"/>
      <c r="CT120" s="43"/>
      <c r="CU120" s="43"/>
      <c r="CV120" s="43"/>
      <c r="CW120" s="43"/>
      <c r="CX120" s="43"/>
      <c r="CY120" s="43"/>
      <c r="CZ120" s="43"/>
      <c r="DA120" s="43"/>
      <c r="DB120" s="43"/>
      <c r="DC120" s="43"/>
      <c r="DD120" s="43"/>
      <c r="DE120" s="43"/>
      <c r="DF120" s="43"/>
      <c r="DG120" s="43"/>
      <c r="DH120" s="43"/>
      <c r="DI120" s="43"/>
      <c r="DJ120" s="43"/>
      <c r="DK120" s="43"/>
      <c r="DL120" s="43"/>
      <c r="DM120" s="43"/>
      <c r="DN120" s="43"/>
      <c r="DO120" s="43"/>
      <c r="DP120" s="43"/>
      <c r="DQ120" s="43"/>
      <c r="DR120" s="43"/>
      <c r="DS120" s="43"/>
      <c r="DT120" s="43"/>
      <c r="DU120" s="43"/>
      <c r="DV120" s="43"/>
      <c r="DW120" s="43"/>
      <c r="DX120" s="43"/>
      <c r="DY120" s="43"/>
      <c r="DZ120" s="43"/>
      <c r="EA120" s="43"/>
      <c r="EB120" s="43"/>
      <c r="EC120" s="43"/>
      <c r="ED120" s="43"/>
      <c r="EE120" s="43"/>
      <c r="EF120" s="43"/>
      <c r="EG120" s="43"/>
      <c r="EH120" s="43"/>
      <c r="EI120" s="43"/>
      <c r="EJ120" s="43"/>
      <c r="EK120" s="43"/>
      <c r="EL120" s="43"/>
      <c r="EM120" s="43"/>
      <c r="EN120" s="43"/>
      <c r="EO120" s="43"/>
      <c r="EP120" s="43"/>
      <c r="EQ120" s="43"/>
      <c r="ER120" s="43"/>
      <c r="ES120" s="43"/>
      <c r="ET120" s="43"/>
      <c r="EU120" s="43"/>
      <c r="EV120" s="43"/>
      <c r="EW120" s="43"/>
      <c r="EX120" s="43"/>
      <c r="EY120" s="43"/>
      <c r="EZ120" s="43"/>
      <c r="FA120" s="43"/>
      <c r="FB120" s="43"/>
      <c r="FC120" s="43"/>
      <c r="FD120" s="43"/>
      <c r="FE120" s="43"/>
      <c r="FF120" s="43"/>
      <c r="FG120" s="43"/>
      <c r="FH120" s="43"/>
      <c r="FI120" s="43"/>
      <c r="FJ120" s="43"/>
      <c r="FK120" s="43"/>
      <c r="FL120" s="43"/>
      <c r="FM120" s="43"/>
      <c r="FN120" s="43"/>
      <c r="FO120" s="43"/>
      <c r="FP120" s="43"/>
      <c r="FQ120" s="43"/>
      <c r="FR120" s="43"/>
      <c r="FS120" s="43"/>
      <c r="FT120" s="43"/>
      <c r="FU120" s="43"/>
      <c r="FV120" s="43"/>
      <c r="FW120" s="43"/>
      <c r="FX120" s="43"/>
      <c r="FY120" s="43"/>
      <c r="FZ120" s="43"/>
      <c r="GA120" s="43"/>
      <c r="GB120" s="43"/>
      <c r="GC120" s="43"/>
      <c r="GD120" s="43"/>
      <c r="GE120" s="43"/>
      <c r="GF120" s="43"/>
      <c r="GG120" s="43"/>
      <c r="GH120" s="43"/>
      <c r="GI120" s="43"/>
      <c r="GJ120" s="43"/>
      <c r="GK120" s="43"/>
      <c r="GL120" s="43"/>
      <c r="GM120" s="43"/>
      <c r="GN120" s="43"/>
      <c r="GO120" s="43"/>
      <c r="GP120" s="43"/>
      <c r="GQ120" s="43"/>
      <c r="GR120" s="43"/>
      <c r="GS120" s="43"/>
      <c r="GT120" s="43"/>
      <c r="GU120" s="43"/>
      <c r="GV120" s="43"/>
      <c r="GW120" s="43"/>
      <c r="GX120" s="43"/>
      <c r="GY120" s="43"/>
      <c r="GZ120" s="43"/>
      <c r="HA120" s="43"/>
      <c r="HB120" s="43"/>
      <c r="HC120" s="43"/>
      <c r="HD120" s="43"/>
      <c r="HE120" s="43"/>
      <c r="HF120" s="43"/>
      <c r="HG120" s="43"/>
      <c r="HH120" s="43"/>
      <c r="HI120" s="43"/>
      <c r="HJ120" s="43"/>
      <c r="HK120" s="43"/>
      <c r="HL120" s="43"/>
      <c r="HM120" s="43"/>
      <c r="HN120" s="43"/>
      <c r="HO120" s="43"/>
      <c r="HP120" s="43"/>
      <c r="HQ120" s="43"/>
      <c r="HR120" s="43"/>
      <c r="HS120" s="43"/>
      <c r="HT120" s="43"/>
      <c r="HU120" s="43"/>
      <c r="HV120" s="43"/>
      <c r="HW120" s="43"/>
      <c r="HX120" s="43"/>
      <c r="HY120" s="43"/>
      <c r="HZ120" s="43"/>
      <c r="IA120" s="43"/>
      <c r="IB120" s="43"/>
      <c r="IC120" s="43"/>
      <c r="ID120" s="43"/>
      <c r="IE120" s="43"/>
      <c r="IF120" s="43"/>
      <c r="IG120" s="43"/>
      <c r="IH120" s="43"/>
      <c r="II120" s="43"/>
      <c r="IJ120" s="43"/>
      <c r="IK120" s="43"/>
      <c r="IL120" s="43"/>
      <c r="IM120" s="43"/>
      <c r="IN120" s="43"/>
      <c r="IO120" s="43"/>
      <c r="IP120" s="43"/>
      <c r="IQ120" s="43"/>
      <c r="IR120" s="43"/>
      <c r="IS120" s="43"/>
      <c r="IT120" s="43"/>
      <c r="IU120" s="43"/>
      <c r="IV120" s="43"/>
      <c r="IW120" s="43"/>
      <c r="IX120" s="43"/>
      <c r="IY120" s="43"/>
      <c r="IZ120" s="43"/>
      <c r="JA120" s="43"/>
      <c r="JB120" s="43"/>
      <c r="JC120" s="43"/>
      <c r="JD120" s="43"/>
      <c r="JE120" s="43"/>
      <c r="JF120" s="43"/>
      <c r="JG120" s="43"/>
      <c r="JH120" s="43"/>
      <c r="JI120" s="43"/>
      <c r="JJ120" s="43"/>
      <c r="JK120" s="43"/>
      <c r="JL120" s="43"/>
      <c r="JM120" s="43"/>
      <c r="JN120" s="43"/>
      <c r="JO120" s="43"/>
      <c r="JP120" s="43"/>
      <c r="JQ120" s="43"/>
      <c r="JR120" s="43"/>
      <c r="JS120" s="43"/>
      <c r="JT120" s="43"/>
      <c r="JU120" s="43"/>
      <c r="JV120" s="43"/>
      <c r="JW120" s="43"/>
      <c r="JX120" s="43"/>
      <c r="JY120" s="43"/>
      <c r="JZ120" s="43"/>
      <c r="KA120" s="43"/>
      <c r="KB120" s="43"/>
      <c r="KC120" s="43"/>
      <c r="KD120" s="43"/>
      <c r="KE120" s="43"/>
      <c r="KF120" s="43"/>
      <c r="KG120" s="43"/>
      <c r="KH120" s="43"/>
      <c r="KI120" s="43"/>
      <c r="KJ120" s="43"/>
      <c r="KK120" s="43"/>
      <c r="KL120" s="43"/>
      <c r="KM120" s="43"/>
      <c r="KN120" s="43"/>
      <c r="KO120" s="43"/>
      <c r="KP120" s="43"/>
      <c r="KQ120" s="43"/>
      <c r="KR120" s="43"/>
      <c r="KS120" s="43"/>
      <c r="KT120" s="43"/>
      <c r="KU120" s="43"/>
      <c r="KV120" s="43"/>
      <c r="KW120" s="43"/>
      <c r="KX120" s="43"/>
      <c r="KY120" s="43"/>
      <c r="KZ120" s="43"/>
      <c r="LA120" s="43"/>
      <c r="LB120" s="43"/>
      <c r="LC120" s="43"/>
      <c r="LD120" s="43"/>
      <c r="LE120" s="43"/>
      <c r="LF120" s="43"/>
      <c r="LG120" s="43"/>
      <c r="LH120" s="43"/>
      <c r="LI120" s="43"/>
      <c r="LJ120" s="43"/>
      <c r="LK120" s="43"/>
      <c r="LL120" s="43"/>
      <c r="LM120" s="43"/>
      <c r="LN120" s="43"/>
      <c r="LO120" s="43"/>
      <c r="LP120" s="43"/>
      <c r="LQ120" s="43"/>
      <c r="LR120" s="43"/>
      <c r="LS120" s="43"/>
      <c r="LT120" s="43"/>
      <c r="LU120" s="43"/>
      <c r="LV120" s="43"/>
      <c r="LW120" s="43"/>
      <c r="LX120" s="43"/>
      <c r="LY120" s="43"/>
      <c r="LZ120" s="43"/>
      <c r="MA120" s="43"/>
      <c r="MB120" s="43"/>
      <c r="MC120" s="43"/>
      <c r="MD120" s="43"/>
      <c r="ME120" s="43"/>
      <c r="MF120" s="43"/>
      <c r="MG120" s="43"/>
      <c r="MH120" s="43"/>
      <c r="MI120" s="43"/>
      <c r="MJ120" s="43"/>
      <c r="MK120" s="43"/>
      <c r="ML120" s="43"/>
      <c r="MM120" s="43"/>
      <c r="MN120" s="43"/>
      <c r="MO120" s="43"/>
      <c r="MP120" s="43"/>
      <c r="MQ120" s="43"/>
      <c r="MR120" s="43"/>
      <c r="MS120" s="43"/>
      <c r="MT120" s="43"/>
      <c r="MU120" s="43"/>
      <c r="MV120" s="43"/>
      <c r="MW120" s="43"/>
      <c r="MX120" s="43"/>
      <c r="MY120" s="43"/>
      <c r="MZ120" s="43"/>
      <c r="NA120" s="43"/>
      <c r="NB120" s="43"/>
      <c r="NC120" s="43"/>
      <c r="ND120" s="43"/>
      <c r="NE120" s="43"/>
      <c r="NF120" s="43"/>
      <c r="NG120" s="43"/>
      <c r="NH120" s="43"/>
      <c r="NI120" s="43"/>
      <c r="NJ120" s="43"/>
      <c r="NK120" s="43"/>
      <c r="NL120" s="43"/>
      <c r="NM120" s="43"/>
      <c r="NN120" s="43"/>
      <c r="NO120" s="43"/>
      <c r="NP120" s="43"/>
      <c r="NQ120" s="43"/>
      <c r="NR120" s="43"/>
      <c r="NS120" s="43"/>
      <c r="NT120" s="43"/>
      <c r="NU120" s="43"/>
      <c r="NV120" s="43"/>
      <c r="NW120" s="43"/>
      <c r="NX120" s="43"/>
      <c r="NY120" s="43"/>
      <c r="NZ120" s="43"/>
      <c r="OA120" s="43"/>
      <c r="OB120" s="43"/>
      <c r="OC120" s="43"/>
      <c r="OD120" s="43"/>
      <c r="OE120" s="43"/>
      <c r="OF120" s="43"/>
      <c r="OG120" s="43"/>
      <c r="OH120" s="43"/>
      <c r="OI120" s="43"/>
      <c r="OJ120" s="43"/>
      <c r="OK120" s="43"/>
      <c r="OL120" s="43"/>
      <c r="OM120" s="43"/>
      <c r="ON120" s="43"/>
      <c r="OO120" s="43"/>
      <c r="OP120" s="43"/>
      <c r="OQ120" s="43"/>
      <c r="OR120" s="43"/>
      <c r="OS120" s="43"/>
    </row>
    <row r="121" spans="1:409" ht="16.3">
      <c r="A121" s="295"/>
      <c r="B121" s="296"/>
      <c r="C121" s="296"/>
      <c r="D121" s="184"/>
      <c r="E121" s="183"/>
      <c r="F121" s="183"/>
      <c r="G121" s="134"/>
      <c r="H121" s="249"/>
      <c r="I121" s="54"/>
      <c r="J121" s="249"/>
      <c r="K121" s="297" t="s">
        <v>17</v>
      </c>
      <c r="L121" s="298"/>
      <c r="M121" s="299"/>
      <c r="N121" s="150">
        <v>0.1</v>
      </c>
      <c r="O121" s="150"/>
      <c r="P121" s="262">
        <f>P118*N121</f>
        <v>74389.052875263777</v>
      </c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  <c r="DK121" s="43"/>
      <c r="DL121" s="43"/>
      <c r="DM121" s="43"/>
      <c r="DN121" s="43"/>
      <c r="DO121" s="43"/>
      <c r="DP121" s="43"/>
      <c r="DQ121" s="43"/>
      <c r="DR121" s="43"/>
      <c r="DS121" s="43"/>
      <c r="DT121" s="43"/>
      <c r="DU121" s="43"/>
      <c r="DV121" s="43"/>
      <c r="DW121" s="43"/>
      <c r="DX121" s="43"/>
      <c r="DY121" s="43"/>
      <c r="DZ121" s="43"/>
      <c r="EA121" s="43"/>
      <c r="EB121" s="43"/>
      <c r="EC121" s="43"/>
      <c r="ED121" s="43"/>
      <c r="EE121" s="43"/>
      <c r="EF121" s="43"/>
      <c r="EG121" s="43"/>
      <c r="EH121" s="43"/>
      <c r="EI121" s="43"/>
      <c r="EJ121" s="43"/>
      <c r="EK121" s="43"/>
      <c r="EL121" s="43"/>
      <c r="EM121" s="43"/>
      <c r="EN121" s="43"/>
      <c r="EO121" s="43"/>
      <c r="EP121" s="43"/>
      <c r="EQ121" s="43"/>
      <c r="ER121" s="43"/>
      <c r="ES121" s="43"/>
      <c r="ET121" s="43"/>
      <c r="EU121" s="43"/>
      <c r="EV121" s="43"/>
      <c r="EW121" s="43"/>
      <c r="EX121" s="43"/>
      <c r="EY121" s="43"/>
      <c r="EZ121" s="43"/>
      <c r="FA121" s="43"/>
      <c r="FB121" s="43"/>
      <c r="FC121" s="43"/>
      <c r="FD121" s="43"/>
      <c r="FE121" s="43"/>
      <c r="FF121" s="43"/>
      <c r="FG121" s="43"/>
      <c r="FH121" s="43"/>
      <c r="FI121" s="43"/>
      <c r="FJ121" s="43"/>
      <c r="FK121" s="43"/>
      <c r="FL121" s="43"/>
      <c r="FM121" s="43"/>
      <c r="FN121" s="43"/>
      <c r="FO121" s="43"/>
      <c r="FP121" s="43"/>
      <c r="FQ121" s="43"/>
      <c r="FR121" s="43"/>
      <c r="FS121" s="43"/>
      <c r="FT121" s="43"/>
      <c r="FU121" s="43"/>
      <c r="FV121" s="43"/>
      <c r="FW121" s="43"/>
      <c r="FX121" s="43"/>
      <c r="FY121" s="43"/>
      <c r="FZ121" s="43"/>
      <c r="GA121" s="43"/>
      <c r="GB121" s="43"/>
      <c r="GC121" s="43"/>
      <c r="GD121" s="43"/>
      <c r="GE121" s="43"/>
      <c r="GF121" s="43"/>
      <c r="GG121" s="43"/>
      <c r="GH121" s="43"/>
      <c r="GI121" s="43"/>
      <c r="GJ121" s="43"/>
      <c r="GK121" s="43"/>
      <c r="GL121" s="43"/>
      <c r="GM121" s="43"/>
      <c r="GN121" s="43"/>
      <c r="GO121" s="43"/>
      <c r="GP121" s="43"/>
      <c r="GQ121" s="43"/>
      <c r="GR121" s="43"/>
      <c r="GS121" s="43"/>
      <c r="GT121" s="43"/>
      <c r="GU121" s="43"/>
      <c r="GV121" s="43"/>
      <c r="GW121" s="43"/>
      <c r="GX121" s="43"/>
      <c r="GY121" s="43"/>
      <c r="GZ121" s="43"/>
      <c r="HA121" s="43"/>
      <c r="HB121" s="43"/>
      <c r="HC121" s="43"/>
      <c r="HD121" s="43"/>
      <c r="HE121" s="43"/>
      <c r="HF121" s="43"/>
      <c r="HG121" s="43"/>
      <c r="HH121" s="43"/>
      <c r="HI121" s="43"/>
      <c r="HJ121" s="43"/>
      <c r="HK121" s="43"/>
      <c r="HL121" s="43"/>
      <c r="HM121" s="43"/>
      <c r="HN121" s="43"/>
      <c r="HO121" s="43"/>
      <c r="HP121" s="43"/>
      <c r="HQ121" s="43"/>
      <c r="HR121" s="43"/>
      <c r="HS121" s="43"/>
      <c r="HT121" s="43"/>
      <c r="HU121" s="43"/>
      <c r="HV121" s="43"/>
      <c r="HW121" s="43"/>
      <c r="HX121" s="43"/>
      <c r="HY121" s="43"/>
      <c r="HZ121" s="43"/>
      <c r="IA121" s="43"/>
      <c r="IB121" s="43"/>
      <c r="IC121" s="43"/>
      <c r="ID121" s="43"/>
      <c r="IE121" s="43"/>
      <c r="IF121" s="43"/>
      <c r="IG121" s="43"/>
      <c r="IH121" s="43"/>
      <c r="II121" s="43"/>
      <c r="IJ121" s="43"/>
      <c r="IK121" s="43"/>
      <c r="IL121" s="43"/>
      <c r="IM121" s="43"/>
      <c r="IN121" s="43"/>
      <c r="IO121" s="43"/>
      <c r="IP121" s="43"/>
      <c r="IQ121" s="43"/>
      <c r="IR121" s="43"/>
      <c r="IS121" s="43"/>
      <c r="IT121" s="43"/>
      <c r="IU121" s="43"/>
      <c r="IV121" s="43"/>
      <c r="IW121" s="43"/>
      <c r="IX121" s="43"/>
      <c r="IY121" s="43"/>
      <c r="IZ121" s="43"/>
      <c r="JA121" s="43"/>
      <c r="JB121" s="43"/>
      <c r="JC121" s="43"/>
      <c r="JD121" s="43"/>
      <c r="JE121" s="43"/>
      <c r="JF121" s="43"/>
      <c r="JG121" s="43"/>
      <c r="JH121" s="43"/>
      <c r="JI121" s="43"/>
      <c r="JJ121" s="43"/>
      <c r="JK121" s="43"/>
      <c r="JL121" s="43"/>
      <c r="JM121" s="43"/>
      <c r="JN121" s="43"/>
      <c r="JO121" s="43"/>
      <c r="JP121" s="43"/>
      <c r="JQ121" s="43"/>
      <c r="JR121" s="43"/>
      <c r="JS121" s="43"/>
      <c r="JT121" s="43"/>
      <c r="JU121" s="43"/>
      <c r="JV121" s="43"/>
      <c r="JW121" s="43"/>
      <c r="JX121" s="43"/>
      <c r="JY121" s="43"/>
      <c r="JZ121" s="43"/>
      <c r="KA121" s="43"/>
      <c r="KB121" s="43"/>
      <c r="KC121" s="43"/>
      <c r="KD121" s="43"/>
      <c r="KE121" s="43"/>
      <c r="KF121" s="43"/>
      <c r="KG121" s="43"/>
      <c r="KH121" s="43"/>
      <c r="KI121" s="43"/>
      <c r="KJ121" s="43"/>
      <c r="KK121" s="43"/>
      <c r="KL121" s="43"/>
      <c r="KM121" s="43"/>
      <c r="KN121" s="43"/>
      <c r="KO121" s="43"/>
      <c r="KP121" s="43"/>
      <c r="KQ121" s="43"/>
      <c r="KR121" s="43"/>
      <c r="KS121" s="43"/>
      <c r="KT121" s="43"/>
      <c r="KU121" s="43"/>
      <c r="KV121" s="43"/>
      <c r="KW121" s="43"/>
      <c r="KX121" s="43"/>
      <c r="KY121" s="43"/>
      <c r="KZ121" s="43"/>
      <c r="LA121" s="43"/>
      <c r="LB121" s="43"/>
      <c r="LC121" s="43"/>
      <c r="LD121" s="43"/>
      <c r="LE121" s="43"/>
      <c r="LF121" s="43"/>
      <c r="LG121" s="43"/>
      <c r="LH121" s="43"/>
      <c r="LI121" s="43"/>
      <c r="LJ121" s="43"/>
      <c r="LK121" s="43"/>
      <c r="LL121" s="43"/>
      <c r="LM121" s="43"/>
      <c r="LN121" s="43"/>
      <c r="LO121" s="43"/>
      <c r="LP121" s="43"/>
      <c r="LQ121" s="43"/>
      <c r="LR121" s="43"/>
      <c r="LS121" s="43"/>
      <c r="LT121" s="43"/>
      <c r="LU121" s="43"/>
      <c r="LV121" s="43"/>
      <c r="LW121" s="43"/>
      <c r="LX121" s="43"/>
      <c r="LY121" s="43"/>
      <c r="LZ121" s="43"/>
      <c r="MA121" s="43"/>
      <c r="MB121" s="43"/>
      <c r="MC121" s="43"/>
      <c r="MD121" s="43"/>
      <c r="ME121" s="43"/>
      <c r="MF121" s="43"/>
      <c r="MG121" s="43"/>
      <c r="MH121" s="43"/>
      <c r="MI121" s="43"/>
      <c r="MJ121" s="43"/>
      <c r="MK121" s="43"/>
      <c r="ML121" s="43"/>
      <c r="MM121" s="43"/>
      <c r="MN121" s="43"/>
      <c r="MO121" s="43"/>
      <c r="MP121" s="43"/>
      <c r="MQ121" s="43"/>
      <c r="MR121" s="43"/>
      <c r="MS121" s="43"/>
      <c r="MT121" s="43"/>
      <c r="MU121" s="43"/>
      <c r="MV121" s="43"/>
      <c r="MW121" s="43"/>
      <c r="MX121" s="43"/>
      <c r="MY121" s="43"/>
      <c r="MZ121" s="43"/>
      <c r="NA121" s="43"/>
      <c r="NB121" s="43"/>
      <c r="NC121" s="43"/>
      <c r="ND121" s="43"/>
      <c r="NE121" s="43"/>
      <c r="NF121" s="43"/>
      <c r="NG121" s="43"/>
      <c r="NH121" s="43"/>
      <c r="NI121" s="43"/>
      <c r="NJ121" s="43"/>
      <c r="NK121" s="43"/>
      <c r="NL121" s="43"/>
      <c r="NM121" s="43"/>
      <c r="NN121" s="43"/>
      <c r="NO121" s="43"/>
      <c r="NP121" s="43"/>
      <c r="NQ121" s="43"/>
      <c r="NR121" s="43"/>
      <c r="NS121" s="43"/>
      <c r="NT121" s="43"/>
      <c r="NU121" s="43"/>
      <c r="NV121" s="43"/>
      <c r="NW121" s="43"/>
      <c r="NX121" s="43"/>
      <c r="NY121" s="43"/>
      <c r="NZ121" s="43"/>
      <c r="OA121" s="43"/>
      <c r="OB121" s="43"/>
      <c r="OC121" s="43"/>
      <c r="OD121" s="43"/>
      <c r="OE121" s="43"/>
      <c r="OF121" s="43"/>
      <c r="OG121" s="43"/>
      <c r="OH121" s="43"/>
      <c r="OI121" s="43"/>
      <c r="OJ121" s="43"/>
      <c r="OK121" s="43"/>
      <c r="OL121" s="43"/>
      <c r="OM121" s="43"/>
      <c r="ON121" s="43"/>
      <c r="OO121" s="43"/>
      <c r="OP121" s="43"/>
      <c r="OQ121" s="43"/>
      <c r="OR121" s="43"/>
      <c r="OS121" s="43"/>
    </row>
    <row r="122" spans="1:409" ht="16.3">
      <c r="A122" s="44"/>
      <c r="B122" s="185"/>
      <c r="C122" s="183"/>
      <c r="D122" s="30"/>
      <c r="E122" s="183"/>
      <c r="F122" s="183"/>
      <c r="G122" s="134"/>
      <c r="H122" s="249"/>
      <c r="I122" s="54"/>
      <c r="J122" s="249"/>
      <c r="K122" s="297" t="s">
        <v>18</v>
      </c>
      <c r="L122" s="298"/>
      <c r="M122" s="299"/>
      <c r="N122" s="150">
        <v>0.15</v>
      </c>
      <c r="O122" s="150"/>
      <c r="P122" s="262">
        <f>P118*N122</f>
        <v>111583.57931289564</v>
      </c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</row>
    <row r="123" spans="1:409" ht="16.3">
      <c r="A123" s="44"/>
      <c r="B123" s="185"/>
      <c r="C123" s="183"/>
      <c r="D123" s="30"/>
      <c r="E123" s="183"/>
      <c r="F123" s="183"/>
      <c r="G123" s="134"/>
      <c r="H123" s="249"/>
      <c r="I123" s="54"/>
      <c r="J123" s="249"/>
      <c r="K123" s="317" t="s">
        <v>161</v>
      </c>
      <c r="L123" s="318"/>
      <c r="M123" s="319"/>
      <c r="N123" s="316">
        <v>8.5000000000000006E-2</v>
      </c>
      <c r="O123" s="150"/>
      <c r="P123" s="262">
        <f>SUM(I26:I116)*N123</f>
        <v>19877.962193226238</v>
      </c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43"/>
      <c r="HI123" s="43"/>
      <c r="HJ123" s="43"/>
      <c r="HK123" s="43"/>
      <c r="HL123" s="43"/>
      <c r="HM123" s="43"/>
      <c r="HN123" s="43"/>
      <c r="HO123" s="43"/>
      <c r="HP123" s="43"/>
      <c r="HQ123" s="43"/>
      <c r="HR123" s="43"/>
      <c r="HS123" s="43"/>
      <c r="HT123" s="43"/>
      <c r="HU123" s="43"/>
      <c r="HV123" s="43"/>
      <c r="HW123" s="43"/>
      <c r="HX123" s="43"/>
      <c r="HY123" s="43"/>
      <c r="HZ123" s="43"/>
      <c r="IA123" s="43"/>
      <c r="IB123" s="43"/>
      <c r="IC123" s="43"/>
      <c r="ID123" s="43"/>
      <c r="IE123" s="43"/>
      <c r="IF123" s="43"/>
      <c r="IG123" s="43"/>
      <c r="IH123" s="43"/>
      <c r="II123" s="43"/>
      <c r="IJ123" s="43"/>
      <c r="IK123" s="43"/>
      <c r="IL123" s="43"/>
      <c r="IM123" s="43"/>
      <c r="IN123" s="43"/>
      <c r="IO123" s="43"/>
      <c r="IP123" s="43"/>
      <c r="IQ123" s="43"/>
      <c r="IR123" s="43"/>
      <c r="IS123" s="43"/>
      <c r="IT123" s="43"/>
      <c r="IU123" s="43"/>
      <c r="IV123" s="43"/>
      <c r="IW123" s="43"/>
      <c r="IX123" s="43"/>
      <c r="IY123" s="43"/>
      <c r="IZ123" s="43"/>
      <c r="JA123" s="43"/>
      <c r="JB123" s="43"/>
      <c r="JC123" s="43"/>
      <c r="JD123" s="43"/>
      <c r="JE123" s="43"/>
      <c r="JF123" s="43"/>
      <c r="JG123" s="43"/>
      <c r="JH123" s="43"/>
      <c r="JI123" s="43"/>
      <c r="JJ123" s="43"/>
      <c r="JK123" s="43"/>
      <c r="JL123" s="43"/>
      <c r="JM123" s="43"/>
      <c r="JN123" s="43"/>
      <c r="JO123" s="43"/>
      <c r="JP123" s="43"/>
      <c r="JQ123" s="43"/>
      <c r="JR123" s="43"/>
      <c r="JS123" s="43"/>
      <c r="JT123" s="43"/>
      <c r="JU123" s="43"/>
      <c r="JV123" s="43"/>
      <c r="JW123" s="43"/>
      <c r="JX123" s="43"/>
      <c r="JY123" s="43"/>
      <c r="JZ123" s="43"/>
      <c r="KA123" s="43"/>
      <c r="KB123" s="43"/>
      <c r="KC123" s="43"/>
      <c r="KD123" s="43"/>
      <c r="KE123" s="43"/>
      <c r="KF123" s="43"/>
      <c r="KG123" s="43"/>
      <c r="KH123" s="43"/>
      <c r="KI123" s="43"/>
      <c r="KJ123" s="43"/>
      <c r="KK123" s="43"/>
      <c r="KL123" s="43"/>
      <c r="KM123" s="43"/>
      <c r="KN123" s="43"/>
      <c r="KO123" s="43"/>
      <c r="KP123" s="43"/>
      <c r="KQ123" s="43"/>
      <c r="KR123" s="43"/>
      <c r="KS123" s="43"/>
      <c r="KT123" s="43"/>
      <c r="KU123" s="43"/>
      <c r="KV123" s="43"/>
      <c r="KW123" s="43"/>
      <c r="KX123" s="43"/>
      <c r="KY123" s="43"/>
      <c r="KZ123" s="43"/>
      <c r="LA123" s="43"/>
      <c r="LB123" s="43"/>
      <c r="LC123" s="43"/>
      <c r="LD123" s="43"/>
      <c r="LE123" s="43"/>
      <c r="LF123" s="43"/>
      <c r="LG123" s="43"/>
      <c r="LH123" s="43"/>
      <c r="LI123" s="43"/>
      <c r="LJ123" s="43"/>
      <c r="LK123" s="43"/>
      <c r="LL123" s="43"/>
      <c r="LM123" s="43"/>
      <c r="LN123" s="43"/>
      <c r="LO123" s="43"/>
      <c r="LP123" s="43"/>
      <c r="LQ123" s="43"/>
      <c r="LR123" s="43"/>
      <c r="LS123" s="43"/>
      <c r="LT123" s="43"/>
      <c r="LU123" s="43"/>
      <c r="LV123" s="43"/>
      <c r="LW123" s="43"/>
      <c r="LX123" s="43"/>
      <c r="LY123" s="43"/>
      <c r="LZ123" s="43"/>
      <c r="MA123" s="43"/>
      <c r="MB123" s="43"/>
      <c r="MC123" s="43"/>
      <c r="MD123" s="43"/>
      <c r="ME123" s="43"/>
      <c r="MF123" s="43"/>
      <c r="MG123" s="43"/>
      <c r="MH123" s="43"/>
      <c r="MI123" s="43"/>
      <c r="MJ123" s="43"/>
      <c r="MK123" s="43"/>
      <c r="ML123" s="43"/>
      <c r="MM123" s="43"/>
      <c r="MN123" s="43"/>
      <c r="MO123" s="43"/>
      <c r="MP123" s="43"/>
      <c r="MQ123" s="43"/>
      <c r="MR123" s="43"/>
      <c r="MS123" s="43"/>
      <c r="MT123" s="43"/>
      <c r="MU123" s="43"/>
      <c r="MV123" s="43"/>
      <c r="MW123" s="43"/>
      <c r="MX123" s="43"/>
      <c r="MY123" s="43"/>
      <c r="MZ123" s="43"/>
      <c r="NA123" s="43"/>
      <c r="NB123" s="43"/>
      <c r="NC123" s="43"/>
      <c r="ND123" s="43"/>
      <c r="NE123" s="43"/>
      <c r="NF123" s="43"/>
      <c r="NG123" s="43"/>
      <c r="NH123" s="43"/>
      <c r="NI123" s="43"/>
      <c r="NJ123" s="43"/>
      <c r="NK123" s="43"/>
      <c r="NL123" s="43"/>
      <c r="NM123" s="43"/>
      <c r="NN123" s="43"/>
      <c r="NO123" s="43"/>
      <c r="NP123" s="43"/>
      <c r="NQ123" s="43"/>
      <c r="NR123" s="43"/>
      <c r="NS123" s="43"/>
      <c r="NT123" s="43"/>
      <c r="NU123" s="43"/>
      <c r="NV123" s="43"/>
      <c r="NW123" s="43"/>
      <c r="NX123" s="43"/>
      <c r="NY123" s="43"/>
      <c r="NZ123" s="43"/>
      <c r="OA123" s="43"/>
      <c r="OB123" s="43"/>
      <c r="OC123" s="43"/>
      <c r="OD123" s="43"/>
      <c r="OE123" s="43"/>
      <c r="OF123" s="43"/>
      <c r="OG123" s="43"/>
      <c r="OH123" s="43"/>
      <c r="OI123" s="43"/>
      <c r="OJ123" s="43"/>
      <c r="OK123" s="43"/>
      <c r="OL123" s="43"/>
      <c r="OM123" s="43"/>
      <c r="ON123" s="43"/>
      <c r="OO123" s="43"/>
      <c r="OP123" s="43"/>
      <c r="OQ123" s="43"/>
      <c r="OR123" s="43"/>
      <c r="OS123" s="43"/>
    </row>
    <row r="124" spans="1:409" ht="16.3">
      <c r="A124" s="44"/>
      <c r="B124" s="185"/>
      <c r="C124" s="183"/>
      <c r="D124" s="30"/>
      <c r="E124" s="183"/>
      <c r="F124" s="183"/>
      <c r="G124" s="134"/>
      <c r="H124" s="249"/>
      <c r="I124" s="54"/>
      <c r="J124" s="249"/>
      <c r="K124" s="297" t="s">
        <v>19</v>
      </c>
      <c r="L124" s="298"/>
      <c r="M124" s="299"/>
      <c r="N124" s="150">
        <v>0</v>
      </c>
      <c r="O124" s="150"/>
      <c r="P124" s="262">
        <f>P118*N124</f>
        <v>0</v>
      </c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  <c r="BZ124" s="43"/>
      <c r="CA124" s="43"/>
      <c r="CB124" s="43"/>
      <c r="CC124" s="43"/>
      <c r="CD124" s="43"/>
      <c r="CE124" s="43"/>
      <c r="CF124" s="43"/>
      <c r="CG124" s="43"/>
      <c r="CH124" s="43"/>
      <c r="CI124" s="43"/>
      <c r="CJ124" s="43"/>
      <c r="CK124" s="43"/>
      <c r="CL124" s="43"/>
      <c r="CM124" s="43"/>
      <c r="CN124" s="43"/>
      <c r="CO124" s="43"/>
      <c r="CP124" s="43"/>
      <c r="CQ124" s="43"/>
      <c r="CR124" s="43"/>
      <c r="CS124" s="43"/>
      <c r="CT124" s="43"/>
      <c r="CU124" s="43"/>
      <c r="CV124" s="43"/>
      <c r="CW124" s="43"/>
      <c r="CX124" s="43"/>
      <c r="CY124" s="43"/>
      <c r="CZ124" s="43"/>
      <c r="DA124" s="43"/>
      <c r="DB124" s="43"/>
      <c r="DC124" s="43"/>
      <c r="DD124" s="43"/>
      <c r="DE124" s="43"/>
      <c r="DF124" s="43"/>
      <c r="DG124" s="43"/>
      <c r="DH124" s="43"/>
      <c r="DI124" s="43"/>
      <c r="DJ124" s="43"/>
      <c r="DK124" s="43"/>
      <c r="DL124" s="43"/>
      <c r="DM124" s="43"/>
      <c r="DN124" s="43"/>
      <c r="DO124" s="43"/>
      <c r="DP124" s="43"/>
      <c r="DQ124" s="43"/>
      <c r="DR124" s="43"/>
      <c r="DS124" s="43"/>
      <c r="DT124" s="43"/>
      <c r="DU124" s="43"/>
      <c r="DV124" s="43"/>
      <c r="DW124" s="43"/>
      <c r="DX124" s="43"/>
      <c r="DY124" s="43"/>
      <c r="DZ124" s="43"/>
      <c r="EA124" s="43"/>
      <c r="EB124" s="43"/>
      <c r="EC124" s="43"/>
      <c r="ED124" s="43"/>
      <c r="EE124" s="43"/>
      <c r="EF124" s="43"/>
      <c r="EG124" s="43"/>
      <c r="EH124" s="43"/>
      <c r="EI124" s="43"/>
      <c r="EJ124" s="43"/>
      <c r="EK124" s="43"/>
      <c r="EL124" s="43"/>
      <c r="EM124" s="43"/>
      <c r="EN124" s="43"/>
      <c r="EO124" s="43"/>
      <c r="EP124" s="43"/>
      <c r="EQ124" s="43"/>
      <c r="ER124" s="43"/>
      <c r="ES124" s="43"/>
      <c r="ET124" s="43"/>
      <c r="EU124" s="43"/>
      <c r="EV124" s="43"/>
      <c r="EW124" s="43"/>
      <c r="EX124" s="43"/>
      <c r="EY124" s="43"/>
      <c r="EZ124" s="43"/>
      <c r="FA124" s="43"/>
      <c r="FB124" s="43"/>
      <c r="FC124" s="43"/>
      <c r="FD124" s="43"/>
      <c r="FE124" s="43"/>
      <c r="FF124" s="43"/>
      <c r="FG124" s="43"/>
      <c r="FH124" s="43"/>
      <c r="FI124" s="43"/>
      <c r="FJ124" s="43"/>
      <c r="FK124" s="43"/>
      <c r="FL124" s="43"/>
      <c r="FM124" s="43"/>
      <c r="FN124" s="43"/>
      <c r="FO124" s="43"/>
      <c r="FP124" s="43"/>
      <c r="FQ124" s="43"/>
      <c r="FR124" s="43"/>
      <c r="FS124" s="43"/>
      <c r="FT124" s="43"/>
      <c r="FU124" s="43"/>
      <c r="FV124" s="43"/>
      <c r="FW124" s="43"/>
      <c r="FX124" s="43"/>
      <c r="FY124" s="43"/>
      <c r="FZ124" s="43"/>
      <c r="GA124" s="43"/>
      <c r="GB124" s="43"/>
      <c r="GC124" s="43"/>
      <c r="GD124" s="43"/>
      <c r="GE124" s="43"/>
      <c r="GF124" s="43"/>
      <c r="GG124" s="43"/>
      <c r="GH124" s="43"/>
      <c r="GI124" s="43"/>
      <c r="GJ124" s="43"/>
      <c r="GK124" s="43"/>
      <c r="GL124" s="43"/>
      <c r="GM124" s="43"/>
      <c r="GN124" s="43"/>
      <c r="GO124" s="43"/>
      <c r="GP124" s="43"/>
      <c r="GQ124" s="43"/>
      <c r="GR124" s="43"/>
      <c r="GS124" s="43"/>
      <c r="GT124" s="43"/>
      <c r="GU124" s="43"/>
      <c r="GV124" s="43"/>
      <c r="GW124" s="43"/>
      <c r="GX124" s="43"/>
      <c r="GY124" s="43"/>
      <c r="GZ124" s="43"/>
      <c r="HA124" s="43"/>
      <c r="HB124" s="43"/>
      <c r="HC124" s="43"/>
      <c r="HD124" s="43"/>
      <c r="HE124" s="43"/>
      <c r="HF124" s="43"/>
      <c r="HG124" s="43"/>
      <c r="HH124" s="43"/>
      <c r="HI124" s="43"/>
      <c r="HJ124" s="43"/>
      <c r="HK124" s="43"/>
      <c r="HL124" s="43"/>
      <c r="HM124" s="43"/>
      <c r="HN124" s="43"/>
      <c r="HO124" s="43"/>
      <c r="HP124" s="43"/>
      <c r="HQ124" s="43"/>
      <c r="HR124" s="43"/>
      <c r="HS124" s="43"/>
      <c r="HT124" s="43"/>
      <c r="HU124" s="43"/>
      <c r="HV124" s="43"/>
      <c r="HW124" s="43"/>
      <c r="HX124" s="43"/>
      <c r="HY124" s="43"/>
      <c r="HZ124" s="43"/>
      <c r="IA124" s="43"/>
      <c r="IB124" s="43"/>
      <c r="IC124" s="43"/>
      <c r="ID124" s="43"/>
      <c r="IE124" s="43"/>
      <c r="IF124" s="43"/>
      <c r="IG124" s="43"/>
      <c r="IH124" s="43"/>
      <c r="II124" s="43"/>
      <c r="IJ124" s="43"/>
      <c r="IK124" s="43"/>
      <c r="IL124" s="43"/>
      <c r="IM124" s="43"/>
      <c r="IN124" s="43"/>
      <c r="IO124" s="43"/>
      <c r="IP124" s="43"/>
      <c r="IQ124" s="43"/>
      <c r="IR124" s="43"/>
      <c r="IS124" s="43"/>
      <c r="IT124" s="43"/>
      <c r="IU124" s="43"/>
      <c r="IV124" s="43"/>
      <c r="IW124" s="43"/>
      <c r="IX124" s="43"/>
      <c r="IY124" s="43"/>
      <c r="IZ124" s="43"/>
      <c r="JA124" s="43"/>
      <c r="JB124" s="43"/>
      <c r="JC124" s="43"/>
      <c r="JD124" s="43"/>
      <c r="JE124" s="43"/>
      <c r="JF124" s="43"/>
      <c r="JG124" s="43"/>
      <c r="JH124" s="43"/>
      <c r="JI124" s="43"/>
      <c r="JJ124" s="43"/>
      <c r="JK124" s="43"/>
      <c r="JL124" s="43"/>
      <c r="JM124" s="43"/>
      <c r="JN124" s="43"/>
      <c r="JO124" s="43"/>
      <c r="JP124" s="43"/>
      <c r="JQ124" s="43"/>
      <c r="JR124" s="43"/>
      <c r="JS124" s="43"/>
      <c r="JT124" s="43"/>
      <c r="JU124" s="43"/>
      <c r="JV124" s="43"/>
      <c r="JW124" s="43"/>
      <c r="JX124" s="43"/>
      <c r="JY124" s="43"/>
      <c r="JZ124" s="43"/>
      <c r="KA124" s="43"/>
      <c r="KB124" s="43"/>
      <c r="KC124" s="43"/>
      <c r="KD124" s="43"/>
      <c r="KE124" s="43"/>
      <c r="KF124" s="43"/>
      <c r="KG124" s="43"/>
      <c r="KH124" s="43"/>
      <c r="KI124" s="43"/>
      <c r="KJ124" s="43"/>
      <c r="KK124" s="43"/>
      <c r="KL124" s="43"/>
      <c r="KM124" s="43"/>
      <c r="KN124" s="43"/>
      <c r="KO124" s="43"/>
      <c r="KP124" s="43"/>
      <c r="KQ124" s="43"/>
      <c r="KR124" s="43"/>
      <c r="KS124" s="43"/>
      <c r="KT124" s="43"/>
      <c r="KU124" s="43"/>
      <c r="KV124" s="43"/>
      <c r="KW124" s="43"/>
      <c r="KX124" s="43"/>
      <c r="KY124" s="43"/>
      <c r="KZ124" s="43"/>
      <c r="LA124" s="43"/>
      <c r="LB124" s="43"/>
      <c r="LC124" s="43"/>
      <c r="LD124" s="43"/>
      <c r="LE124" s="43"/>
      <c r="LF124" s="43"/>
      <c r="LG124" s="43"/>
      <c r="LH124" s="43"/>
      <c r="LI124" s="43"/>
      <c r="LJ124" s="43"/>
      <c r="LK124" s="43"/>
      <c r="LL124" s="43"/>
      <c r="LM124" s="43"/>
      <c r="LN124" s="43"/>
      <c r="LO124" s="43"/>
      <c r="LP124" s="43"/>
      <c r="LQ124" s="43"/>
      <c r="LR124" s="43"/>
      <c r="LS124" s="43"/>
      <c r="LT124" s="43"/>
      <c r="LU124" s="43"/>
      <c r="LV124" s="43"/>
      <c r="LW124" s="43"/>
      <c r="LX124" s="43"/>
      <c r="LY124" s="43"/>
      <c r="LZ124" s="43"/>
      <c r="MA124" s="43"/>
      <c r="MB124" s="43"/>
      <c r="MC124" s="43"/>
      <c r="MD124" s="43"/>
      <c r="ME124" s="43"/>
      <c r="MF124" s="43"/>
      <c r="MG124" s="43"/>
      <c r="MH124" s="43"/>
      <c r="MI124" s="43"/>
      <c r="MJ124" s="43"/>
      <c r="MK124" s="43"/>
      <c r="ML124" s="43"/>
      <c r="MM124" s="43"/>
      <c r="MN124" s="43"/>
      <c r="MO124" s="43"/>
      <c r="MP124" s="43"/>
      <c r="MQ124" s="43"/>
      <c r="MR124" s="43"/>
      <c r="MS124" s="43"/>
      <c r="MT124" s="43"/>
      <c r="MU124" s="43"/>
      <c r="MV124" s="43"/>
      <c r="MW124" s="43"/>
      <c r="MX124" s="43"/>
      <c r="MY124" s="43"/>
      <c r="MZ124" s="43"/>
      <c r="NA124" s="43"/>
      <c r="NB124" s="43"/>
      <c r="NC124" s="43"/>
      <c r="ND124" s="43"/>
      <c r="NE124" s="43"/>
      <c r="NF124" s="43"/>
      <c r="NG124" s="43"/>
      <c r="NH124" s="43"/>
      <c r="NI124" s="43"/>
      <c r="NJ124" s="43"/>
      <c r="NK124" s="43"/>
      <c r="NL124" s="43"/>
      <c r="NM124" s="43"/>
      <c r="NN124" s="43"/>
      <c r="NO124" s="43"/>
      <c r="NP124" s="43"/>
      <c r="NQ124" s="43"/>
      <c r="NR124" s="43"/>
      <c r="NS124" s="43"/>
      <c r="NT124" s="43"/>
      <c r="NU124" s="43"/>
      <c r="NV124" s="43"/>
      <c r="NW124" s="43"/>
      <c r="NX124" s="43"/>
      <c r="NY124" s="43"/>
      <c r="NZ124" s="43"/>
      <c r="OA124" s="43"/>
      <c r="OB124" s="43"/>
      <c r="OC124" s="43"/>
      <c r="OD124" s="43"/>
      <c r="OE124" s="43"/>
      <c r="OF124" s="43"/>
      <c r="OG124" s="43"/>
      <c r="OH124" s="43"/>
      <c r="OI124" s="43"/>
      <c r="OJ124" s="43"/>
      <c r="OK124" s="43"/>
      <c r="OL124" s="43"/>
      <c r="OM124" s="43"/>
      <c r="ON124" s="43"/>
      <c r="OO124" s="43"/>
      <c r="OP124" s="43"/>
      <c r="OQ124" s="43"/>
      <c r="OR124" s="43"/>
      <c r="OS124" s="43"/>
    </row>
    <row r="125" spans="1:409" ht="16.3">
      <c r="A125" s="44"/>
      <c r="B125" s="185"/>
      <c r="C125" s="183"/>
      <c r="D125" s="30"/>
      <c r="E125" s="183"/>
      <c r="F125" s="183"/>
      <c r="G125" s="134"/>
      <c r="H125" s="249"/>
      <c r="I125" s="54"/>
      <c r="J125" s="249"/>
      <c r="K125" s="297" t="s">
        <v>20</v>
      </c>
      <c r="L125" s="298"/>
      <c r="M125" s="299"/>
      <c r="N125" s="150">
        <v>0.05</v>
      </c>
      <c r="O125" s="150"/>
      <c r="P125" s="262">
        <f>P118*N125</f>
        <v>37194.526437631888</v>
      </c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  <c r="BZ125" s="43"/>
      <c r="CA125" s="43"/>
      <c r="CB125" s="43"/>
      <c r="CC125" s="43"/>
      <c r="CD125" s="43"/>
      <c r="CE125" s="43"/>
      <c r="CF125" s="43"/>
      <c r="CG125" s="43"/>
      <c r="CH125" s="43"/>
      <c r="CI125" s="43"/>
      <c r="CJ125" s="43"/>
      <c r="CK125" s="43"/>
      <c r="CL125" s="43"/>
      <c r="CM125" s="43"/>
      <c r="CN125" s="43"/>
      <c r="CO125" s="43"/>
      <c r="CP125" s="43"/>
      <c r="CQ125" s="43"/>
      <c r="CR125" s="43"/>
      <c r="CS125" s="43"/>
      <c r="CT125" s="43"/>
      <c r="CU125" s="43"/>
      <c r="CV125" s="43"/>
      <c r="CW125" s="43"/>
      <c r="CX125" s="43"/>
      <c r="CY125" s="43"/>
      <c r="CZ125" s="43"/>
      <c r="DA125" s="43"/>
      <c r="DB125" s="43"/>
      <c r="DC125" s="43"/>
      <c r="DD125" s="43"/>
      <c r="DE125" s="43"/>
      <c r="DF125" s="43"/>
      <c r="DG125" s="43"/>
      <c r="DH125" s="43"/>
      <c r="DI125" s="43"/>
      <c r="DJ125" s="43"/>
      <c r="DK125" s="43"/>
      <c r="DL125" s="43"/>
      <c r="DM125" s="43"/>
      <c r="DN125" s="43"/>
      <c r="DO125" s="43"/>
      <c r="DP125" s="43"/>
      <c r="DQ125" s="43"/>
      <c r="DR125" s="43"/>
      <c r="DS125" s="43"/>
      <c r="DT125" s="43"/>
      <c r="DU125" s="43"/>
      <c r="DV125" s="43"/>
      <c r="DW125" s="43"/>
      <c r="DX125" s="43"/>
      <c r="DY125" s="43"/>
      <c r="DZ125" s="43"/>
      <c r="EA125" s="43"/>
      <c r="EB125" s="43"/>
      <c r="EC125" s="43"/>
      <c r="ED125" s="43"/>
      <c r="EE125" s="43"/>
      <c r="EF125" s="43"/>
      <c r="EG125" s="43"/>
      <c r="EH125" s="43"/>
      <c r="EI125" s="43"/>
      <c r="EJ125" s="43"/>
      <c r="EK125" s="43"/>
      <c r="EL125" s="43"/>
      <c r="EM125" s="43"/>
      <c r="EN125" s="43"/>
      <c r="EO125" s="43"/>
      <c r="EP125" s="43"/>
      <c r="EQ125" s="43"/>
      <c r="ER125" s="43"/>
      <c r="ES125" s="43"/>
      <c r="ET125" s="43"/>
      <c r="EU125" s="43"/>
      <c r="EV125" s="43"/>
      <c r="EW125" s="43"/>
      <c r="EX125" s="43"/>
      <c r="EY125" s="43"/>
      <c r="EZ125" s="43"/>
      <c r="FA125" s="43"/>
      <c r="FB125" s="43"/>
      <c r="FC125" s="43"/>
      <c r="FD125" s="43"/>
      <c r="FE125" s="43"/>
      <c r="FF125" s="43"/>
      <c r="FG125" s="43"/>
      <c r="FH125" s="43"/>
      <c r="FI125" s="43"/>
      <c r="FJ125" s="43"/>
      <c r="FK125" s="43"/>
      <c r="FL125" s="43"/>
      <c r="FM125" s="43"/>
      <c r="FN125" s="43"/>
      <c r="FO125" s="43"/>
      <c r="FP125" s="43"/>
      <c r="FQ125" s="43"/>
      <c r="FR125" s="43"/>
      <c r="FS125" s="43"/>
      <c r="FT125" s="43"/>
      <c r="FU125" s="43"/>
      <c r="FV125" s="43"/>
      <c r="FW125" s="43"/>
      <c r="FX125" s="43"/>
      <c r="FY125" s="43"/>
      <c r="FZ125" s="43"/>
      <c r="GA125" s="43"/>
      <c r="GB125" s="43"/>
      <c r="GC125" s="43"/>
      <c r="GD125" s="43"/>
      <c r="GE125" s="43"/>
      <c r="GF125" s="43"/>
      <c r="GG125" s="43"/>
      <c r="GH125" s="43"/>
      <c r="GI125" s="43"/>
      <c r="GJ125" s="43"/>
      <c r="GK125" s="43"/>
      <c r="GL125" s="43"/>
      <c r="GM125" s="43"/>
      <c r="GN125" s="43"/>
      <c r="GO125" s="43"/>
      <c r="GP125" s="43"/>
      <c r="GQ125" s="43"/>
      <c r="GR125" s="43"/>
      <c r="GS125" s="43"/>
      <c r="GT125" s="43"/>
      <c r="GU125" s="43"/>
      <c r="GV125" s="43"/>
      <c r="GW125" s="43"/>
      <c r="GX125" s="43"/>
      <c r="GY125" s="43"/>
      <c r="GZ125" s="43"/>
      <c r="HA125" s="43"/>
      <c r="HB125" s="43"/>
      <c r="HC125" s="43"/>
      <c r="HD125" s="43"/>
      <c r="HE125" s="43"/>
      <c r="HF125" s="43"/>
      <c r="HG125" s="43"/>
      <c r="HH125" s="43"/>
      <c r="HI125" s="43"/>
      <c r="HJ125" s="43"/>
      <c r="HK125" s="43"/>
      <c r="HL125" s="43"/>
      <c r="HM125" s="43"/>
      <c r="HN125" s="43"/>
      <c r="HO125" s="43"/>
      <c r="HP125" s="43"/>
      <c r="HQ125" s="43"/>
      <c r="HR125" s="43"/>
      <c r="HS125" s="43"/>
      <c r="HT125" s="43"/>
      <c r="HU125" s="43"/>
      <c r="HV125" s="43"/>
      <c r="HW125" s="43"/>
      <c r="HX125" s="43"/>
      <c r="HY125" s="43"/>
      <c r="HZ125" s="43"/>
      <c r="IA125" s="43"/>
      <c r="IB125" s="43"/>
      <c r="IC125" s="43"/>
      <c r="ID125" s="43"/>
      <c r="IE125" s="43"/>
      <c r="IF125" s="43"/>
      <c r="IG125" s="43"/>
      <c r="IH125" s="43"/>
      <c r="II125" s="43"/>
      <c r="IJ125" s="43"/>
      <c r="IK125" s="43"/>
      <c r="IL125" s="43"/>
      <c r="IM125" s="43"/>
      <c r="IN125" s="43"/>
      <c r="IO125" s="43"/>
      <c r="IP125" s="43"/>
      <c r="IQ125" s="43"/>
      <c r="IR125" s="43"/>
      <c r="IS125" s="43"/>
      <c r="IT125" s="43"/>
      <c r="IU125" s="43"/>
      <c r="IV125" s="43"/>
      <c r="IW125" s="43"/>
      <c r="IX125" s="43"/>
      <c r="IY125" s="43"/>
      <c r="IZ125" s="43"/>
      <c r="JA125" s="43"/>
      <c r="JB125" s="43"/>
      <c r="JC125" s="43"/>
      <c r="JD125" s="43"/>
      <c r="JE125" s="43"/>
      <c r="JF125" s="43"/>
      <c r="JG125" s="43"/>
      <c r="JH125" s="43"/>
      <c r="JI125" s="43"/>
      <c r="JJ125" s="43"/>
      <c r="JK125" s="43"/>
      <c r="JL125" s="43"/>
      <c r="JM125" s="43"/>
      <c r="JN125" s="43"/>
      <c r="JO125" s="43"/>
      <c r="JP125" s="43"/>
      <c r="JQ125" s="43"/>
      <c r="JR125" s="43"/>
      <c r="JS125" s="43"/>
      <c r="JT125" s="43"/>
      <c r="JU125" s="43"/>
      <c r="JV125" s="43"/>
      <c r="JW125" s="43"/>
      <c r="JX125" s="43"/>
      <c r="JY125" s="43"/>
      <c r="JZ125" s="43"/>
      <c r="KA125" s="43"/>
      <c r="KB125" s="43"/>
      <c r="KC125" s="43"/>
      <c r="KD125" s="43"/>
      <c r="KE125" s="43"/>
      <c r="KF125" s="43"/>
      <c r="KG125" s="43"/>
      <c r="KH125" s="43"/>
      <c r="KI125" s="43"/>
      <c r="KJ125" s="43"/>
      <c r="KK125" s="43"/>
      <c r="KL125" s="43"/>
      <c r="KM125" s="43"/>
      <c r="KN125" s="43"/>
      <c r="KO125" s="43"/>
      <c r="KP125" s="43"/>
      <c r="KQ125" s="43"/>
      <c r="KR125" s="43"/>
      <c r="KS125" s="43"/>
      <c r="KT125" s="43"/>
      <c r="KU125" s="43"/>
      <c r="KV125" s="43"/>
      <c r="KW125" s="43"/>
      <c r="KX125" s="43"/>
      <c r="KY125" s="43"/>
      <c r="KZ125" s="43"/>
      <c r="LA125" s="43"/>
      <c r="LB125" s="43"/>
      <c r="LC125" s="43"/>
      <c r="LD125" s="43"/>
      <c r="LE125" s="43"/>
      <c r="LF125" s="43"/>
      <c r="LG125" s="43"/>
      <c r="LH125" s="43"/>
      <c r="LI125" s="43"/>
      <c r="LJ125" s="43"/>
      <c r="LK125" s="43"/>
      <c r="LL125" s="43"/>
      <c r="LM125" s="43"/>
      <c r="LN125" s="43"/>
      <c r="LO125" s="43"/>
      <c r="LP125" s="43"/>
      <c r="LQ125" s="43"/>
      <c r="LR125" s="43"/>
      <c r="LS125" s="43"/>
      <c r="LT125" s="43"/>
      <c r="LU125" s="43"/>
      <c r="LV125" s="43"/>
      <c r="LW125" s="43"/>
      <c r="LX125" s="43"/>
      <c r="LY125" s="43"/>
      <c r="LZ125" s="43"/>
      <c r="MA125" s="43"/>
      <c r="MB125" s="43"/>
      <c r="MC125" s="43"/>
      <c r="MD125" s="43"/>
      <c r="ME125" s="43"/>
      <c r="MF125" s="43"/>
      <c r="MG125" s="43"/>
      <c r="MH125" s="43"/>
      <c r="MI125" s="43"/>
      <c r="MJ125" s="43"/>
      <c r="MK125" s="43"/>
      <c r="ML125" s="43"/>
      <c r="MM125" s="43"/>
      <c r="MN125" s="43"/>
      <c r="MO125" s="43"/>
      <c r="MP125" s="43"/>
      <c r="MQ125" s="43"/>
      <c r="MR125" s="43"/>
      <c r="MS125" s="43"/>
      <c r="MT125" s="43"/>
      <c r="MU125" s="43"/>
      <c r="MV125" s="43"/>
      <c r="MW125" s="43"/>
      <c r="MX125" s="43"/>
      <c r="MY125" s="43"/>
      <c r="MZ125" s="43"/>
      <c r="NA125" s="43"/>
      <c r="NB125" s="43"/>
      <c r="NC125" s="43"/>
      <c r="ND125" s="43"/>
      <c r="NE125" s="43"/>
      <c r="NF125" s="43"/>
      <c r="NG125" s="43"/>
      <c r="NH125" s="43"/>
      <c r="NI125" s="43"/>
      <c r="NJ125" s="43"/>
      <c r="NK125" s="43"/>
      <c r="NL125" s="43"/>
      <c r="NM125" s="43"/>
      <c r="NN125" s="43"/>
      <c r="NO125" s="43"/>
      <c r="NP125" s="43"/>
      <c r="NQ125" s="43"/>
      <c r="NR125" s="43"/>
      <c r="NS125" s="43"/>
      <c r="NT125" s="43"/>
      <c r="NU125" s="43"/>
      <c r="NV125" s="43"/>
      <c r="NW125" s="43"/>
      <c r="NX125" s="43"/>
      <c r="NY125" s="43"/>
      <c r="NZ125" s="43"/>
      <c r="OA125" s="43"/>
      <c r="OB125" s="43"/>
      <c r="OC125" s="43"/>
      <c r="OD125" s="43"/>
      <c r="OE125" s="43"/>
      <c r="OF125" s="43"/>
      <c r="OG125" s="43"/>
      <c r="OH125" s="43"/>
      <c r="OI125" s="43"/>
      <c r="OJ125" s="43"/>
      <c r="OK125" s="43"/>
      <c r="OL125" s="43"/>
      <c r="OM125" s="43"/>
      <c r="ON125" s="43"/>
      <c r="OO125" s="43"/>
      <c r="OP125" s="43"/>
      <c r="OQ125" s="43"/>
      <c r="OR125" s="43"/>
      <c r="OS125" s="43"/>
    </row>
    <row r="126" spans="1:409" ht="16.75" thickBot="1">
      <c r="A126" s="44"/>
      <c r="B126" s="185"/>
      <c r="C126" s="183"/>
      <c r="D126" s="30"/>
      <c r="E126" s="183"/>
      <c r="F126" s="183"/>
      <c r="G126" s="134"/>
      <c r="H126" s="249"/>
      <c r="I126" s="54"/>
      <c r="J126" s="249"/>
      <c r="K126" s="45"/>
      <c r="L126" s="300"/>
      <c r="M126" s="300"/>
      <c r="N126" s="300"/>
      <c r="O126" s="301"/>
      <c r="P126" s="151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3"/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3"/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3"/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3"/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3"/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3"/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3"/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3"/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3"/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3"/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43"/>
      <c r="HI126" s="43"/>
      <c r="HJ126" s="43"/>
      <c r="HK126" s="43"/>
      <c r="HL126" s="43"/>
      <c r="HM126" s="43"/>
      <c r="HN126" s="43"/>
      <c r="HO126" s="43"/>
      <c r="HP126" s="43"/>
      <c r="HQ126" s="43"/>
      <c r="HR126" s="43"/>
      <c r="HS126" s="43"/>
      <c r="HT126" s="43"/>
      <c r="HU126" s="43"/>
      <c r="HV126" s="43"/>
      <c r="HW126" s="43"/>
      <c r="HX126" s="43"/>
      <c r="HY126" s="43"/>
      <c r="HZ126" s="43"/>
      <c r="IA126" s="43"/>
      <c r="IB126" s="43"/>
      <c r="IC126" s="43"/>
      <c r="ID126" s="43"/>
      <c r="IE126" s="43"/>
      <c r="IF126" s="43"/>
      <c r="IG126" s="43"/>
      <c r="IH126" s="43"/>
      <c r="II126" s="43"/>
      <c r="IJ126" s="43"/>
      <c r="IK126" s="43"/>
      <c r="IL126" s="43"/>
      <c r="IM126" s="43"/>
      <c r="IN126" s="43"/>
      <c r="IO126" s="43"/>
      <c r="IP126" s="43"/>
      <c r="IQ126" s="43"/>
      <c r="IR126" s="43"/>
      <c r="IS126" s="43"/>
      <c r="IT126" s="43"/>
      <c r="IU126" s="43"/>
      <c r="IV126" s="43"/>
      <c r="IW126" s="43"/>
      <c r="IX126" s="43"/>
      <c r="IY126" s="43"/>
      <c r="IZ126" s="43"/>
      <c r="JA126" s="43"/>
      <c r="JB126" s="43"/>
      <c r="JC126" s="43"/>
      <c r="JD126" s="43"/>
      <c r="JE126" s="43"/>
      <c r="JF126" s="43"/>
      <c r="JG126" s="43"/>
      <c r="JH126" s="43"/>
      <c r="JI126" s="43"/>
      <c r="JJ126" s="43"/>
      <c r="JK126" s="43"/>
      <c r="JL126" s="43"/>
      <c r="JM126" s="43"/>
      <c r="JN126" s="43"/>
      <c r="JO126" s="43"/>
      <c r="JP126" s="43"/>
      <c r="JQ126" s="43"/>
      <c r="JR126" s="43"/>
      <c r="JS126" s="43"/>
      <c r="JT126" s="43"/>
      <c r="JU126" s="43"/>
      <c r="JV126" s="43"/>
      <c r="JW126" s="43"/>
      <c r="JX126" s="43"/>
      <c r="JY126" s="43"/>
      <c r="JZ126" s="43"/>
      <c r="KA126" s="43"/>
      <c r="KB126" s="43"/>
      <c r="KC126" s="43"/>
      <c r="KD126" s="43"/>
      <c r="KE126" s="43"/>
      <c r="KF126" s="43"/>
      <c r="KG126" s="43"/>
      <c r="KH126" s="43"/>
      <c r="KI126" s="43"/>
      <c r="KJ126" s="43"/>
      <c r="KK126" s="43"/>
      <c r="KL126" s="43"/>
      <c r="KM126" s="43"/>
      <c r="KN126" s="43"/>
      <c r="KO126" s="43"/>
      <c r="KP126" s="43"/>
      <c r="KQ126" s="43"/>
      <c r="KR126" s="43"/>
      <c r="KS126" s="43"/>
      <c r="KT126" s="43"/>
      <c r="KU126" s="43"/>
      <c r="KV126" s="43"/>
      <c r="KW126" s="43"/>
      <c r="KX126" s="43"/>
      <c r="KY126" s="43"/>
      <c r="KZ126" s="43"/>
      <c r="LA126" s="43"/>
      <c r="LB126" s="43"/>
      <c r="LC126" s="43"/>
      <c r="LD126" s="43"/>
      <c r="LE126" s="43"/>
      <c r="LF126" s="43"/>
      <c r="LG126" s="43"/>
      <c r="LH126" s="43"/>
      <c r="LI126" s="43"/>
      <c r="LJ126" s="43"/>
      <c r="LK126" s="43"/>
      <c r="LL126" s="43"/>
      <c r="LM126" s="43"/>
      <c r="LN126" s="43"/>
      <c r="LO126" s="43"/>
      <c r="LP126" s="43"/>
      <c r="LQ126" s="43"/>
      <c r="LR126" s="43"/>
      <c r="LS126" s="43"/>
      <c r="LT126" s="43"/>
      <c r="LU126" s="43"/>
      <c r="LV126" s="43"/>
      <c r="LW126" s="43"/>
      <c r="LX126" s="43"/>
      <c r="LY126" s="43"/>
      <c r="LZ126" s="43"/>
      <c r="MA126" s="43"/>
      <c r="MB126" s="43"/>
      <c r="MC126" s="43"/>
      <c r="MD126" s="43"/>
      <c r="ME126" s="43"/>
      <c r="MF126" s="43"/>
      <c r="MG126" s="43"/>
      <c r="MH126" s="43"/>
      <c r="MI126" s="43"/>
      <c r="MJ126" s="43"/>
      <c r="MK126" s="43"/>
      <c r="ML126" s="43"/>
      <c r="MM126" s="43"/>
      <c r="MN126" s="43"/>
      <c r="MO126" s="43"/>
      <c r="MP126" s="43"/>
      <c r="MQ126" s="43"/>
      <c r="MR126" s="43"/>
      <c r="MS126" s="43"/>
      <c r="MT126" s="43"/>
      <c r="MU126" s="43"/>
      <c r="MV126" s="43"/>
      <c r="MW126" s="43"/>
      <c r="MX126" s="43"/>
      <c r="MY126" s="43"/>
      <c r="MZ126" s="43"/>
      <c r="NA126" s="43"/>
      <c r="NB126" s="43"/>
      <c r="NC126" s="43"/>
      <c r="ND126" s="43"/>
      <c r="NE126" s="43"/>
      <c r="NF126" s="43"/>
      <c r="NG126" s="43"/>
      <c r="NH126" s="43"/>
      <c r="NI126" s="43"/>
      <c r="NJ126" s="43"/>
      <c r="NK126" s="43"/>
      <c r="NL126" s="43"/>
      <c r="NM126" s="43"/>
      <c r="NN126" s="43"/>
      <c r="NO126" s="43"/>
      <c r="NP126" s="43"/>
      <c r="NQ126" s="43"/>
      <c r="NR126" s="43"/>
      <c r="NS126" s="43"/>
      <c r="NT126" s="43"/>
      <c r="NU126" s="43"/>
      <c r="NV126" s="43"/>
      <c r="NW126" s="43"/>
      <c r="NX126" s="43"/>
      <c r="NY126" s="43"/>
      <c r="NZ126" s="43"/>
      <c r="OA126" s="43"/>
      <c r="OB126" s="43"/>
      <c r="OC126" s="43"/>
      <c r="OD126" s="43"/>
      <c r="OE126" s="43"/>
      <c r="OF126" s="43"/>
      <c r="OG126" s="43"/>
      <c r="OH126" s="43"/>
      <c r="OI126" s="43"/>
      <c r="OJ126" s="43"/>
      <c r="OK126" s="43"/>
      <c r="OL126" s="43"/>
      <c r="OM126" s="43"/>
      <c r="ON126" s="43"/>
      <c r="OO126" s="43"/>
      <c r="OP126" s="43"/>
      <c r="OQ126" s="43"/>
      <c r="OR126" s="43"/>
      <c r="OS126" s="43"/>
    </row>
    <row r="127" spans="1:409" ht="20.149999999999999" thickBot="1">
      <c r="A127" s="186"/>
      <c r="B127" s="187"/>
      <c r="C127" s="188"/>
      <c r="D127" s="189"/>
      <c r="E127" s="190"/>
      <c r="F127" s="190"/>
      <c r="G127" s="191"/>
      <c r="H127" s="250"/>
      <c r="I127" s="192"/>
      <c r="J127" s="250"/>
      <c r="K127" s="48"/>
      <c r="L127" s="293"/>
      <c r="M127" s="293"/>
      <c r="N127" s="293"/>
      <c r="O127" s="294"/>
      <c r="P127" s="49">
        <f>SUM(P118:P125)</f>
        <v>986935.6495716552</v>
      </c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43"/>
      <c r="HI127" s="43"/>
      <c r="HJ127" s="43"/>
      <c r="HK127" s="43"/>
      <c r="HL127" s="43"/>
      <c r="HM127" s="43"/>
      <c r="HN127" s="43"/>
      <c r="HO127" s="43"/>
      <c r="HP127" s="43"/>
      <c r="HQ127" s="43"/>
      <c r="HR127" s="43"/>
      <c r="HS127" s="43"/>
      <c r="HT127" s="43"/>
      <c r="HU127" s="43"/>
      <c r="HV127" s="43"/>
      <c r="HW127" s="43"/>
      <c r="HX127" s="43"/>
      <c r="HY127" s="43"/>
      <c r="HZ127" s="43"/>
      <c r="IA127" s="43"/>
      <c r="IB127" s="43"/>
      <c r="IC127" s="43"/>
      <c r="ID127" s="43"/>
      <c r="IE127" s="43"/>
      <c r="IF127" s="43"/>
      <c r="IG127" s="43"/>
      <c r="IH127" s="43"/>
      <c r="II127" s="43"/>
      <c r="IJ127" s="43"/>
      <c r="IK127" s="43"/>
      <c r="IL127" s="43"/>
      <c r="IM127" s="43"/>
      <c r="IN127" s="43"/>
      <c r="IO127" s="43"/>
      <c r="IP127" s="43"/>
      <c r="IQ127" s="43"/>
      <c r="IR127" s="43"/>
      <c r="IS127" s="43"/>
      <c r="IT127" s="43"/>
      <c r="IU127" s="43"/>
      <c r="IV127" s="43"/>
      <c r="IW127" s="43"/>
      <c r="IX127" s="43"/>
      <c r="IY127" s="43"/>
      <c r="IZ127" s="43"/>
      <c r="JA127" s="43"/>
      <c r="JB127" s="43"/>
      <c r="JC127" s="43"/>
      <c r="JD127" s="43"/>
      <c r="JE127" s="43"/>
      <c r="JF127" s="43"/>
      <c r="JG127" s="43"/>
      <c r="JH127" s="43"/>
      <c r="JI127" s="43"/>
      <c r="JJ127" s="43"/>
      <c r="JK127" s="43"/>
      <c r="JL127" s="43"/>
      <c r="JM127" s="43"/>
      <c r="JN127" s="43"/>
      <c r="JO127" s="43"/>
      <c r="JP127" s="43"/>
      <c r="JQ127" s="43"/>
      <c r="JR127" s="43"/>
      <c r="JS127" s="43"/>
      <c r="JT127" s="43"/>
      <c r="JU127" s="43"/>
      <c r="JV127" s="43"/>
      <c r="JW127" s="43"/>
      <c r="JX127" s="43"/>
      <c r="JY127" s="43"/>
      <c r="JZ127" s="43"/>
      <c r="KA127" s="43"/>
      <c r="KB127" s="43"/>
      <c r="KC127" s="43"/>
      <c r="KD127" s="43"/>
      <c r="KE127" s="43"/>
      <c r="KF127" s="43"/>
      <c r="KG127" s="43"/>
      <c r="KH127" s="43"/>
      <c r="KI127" s="43"/>
      <c r="KJ127" s="43"/>
      <c r="KK127" s="43"/>
      <c r="KL127" s="43"/>
      <c r="KM127" s="43"/>
      <c r="KN127" s="43"/>
      <c r="KO127" s="43"/>
      <c r="KP127" s="43"/>
      <c r="KQ127" s="43"/>
      <c r="KR127" s="43"/>
      <c r="KS127" s="43"/>
      <c r="KT127" s="43"/>
      <c r="KU127" s="43"/>
      <c r="KV127" s="43"/>
      <c r="KW127" s="43"/>
      <c r="KX127" s="43"/>
      <c r="KY127" s="43"/>
      <c r="KZ127" s="43"/>
      <c r="LA127" s="43"/>
      <c r="LB127" s="43"/>
      <c r="LC127" s="43"/>
      <c r="LD127" s="43"/>
      <c r="LE127" s="43"/>
      <c r="LF127" s="43"/>
      <c r="LG127" s="43"/>
      <c r="LH127" s="43"/>
      <c r="LI127" s="43"/>
      <c r="LJ127" s="43"/>
      <c r="LK127" s="43"/>
      <c r="LL127" s="43"/>
      <c r="LM127" s="43"/>
      <c r="LN127" s="43"/>
      <c r="LO127" s="43"/>
      <c r="LP127" s="43"/>
      <c r="LQ127" s="43"/>
      <c r="LR127" s="43"/>
      <c r="LS127" s="43"/>
      <c r="LT127" s="43"/>
      <c r="LU127" s="43"/>
      <c r="LV127" s="43"/>
      <c r="LW127" s="43"/>
      <c r="LX127" s="43"/>
      <c r="LY127" s="43"/>
      <c r="LZ127" s="43"/>
      <c r="MA127" s="43"/>
      <c r="MB127" s="43"/>
      <c r="MC127" s="43"/>
      <c r="MD127" s="43"/>
      <c r="ME127" s="43"/>
      <c r="MF127" s="43"/>
      <c r="MG127" s="43"/>
      <c r="MH127" s="43"/>
      <c r="MI127" s="43"/>
      <c r="MJ127" s="43"/>
      <c r="MK127" s="43"/>
      <c r="ML127" s="43"/>
      <c r="MM127" s="43"/>
      <c r="MN127" s="43"/>
      <c r="MO127" s="43"/>
      <c r="MP127" s="43"/>
      <c r="MQ127" s="43"/>
      <c r="MR127" s="43"/>
      <c r="MS127" s="43"/>
      <c r="MT127" s="43"/>
      <c r="MU127" s="43"/>
      <c r="MV127" s="43"/>
      <c r="MW127" s="43"/>
      <c r="MX127" s="43"/>
      <c r="MY127" s="43"/>
      <c r="MZ127" s="43"/>
      <c r="NA127" s="43"/>
      <c r="NB127" s="43"/>
      <c r="NC127" s="43"/>
      <c r="ND127" s="43"/>
      <c r="NE127" s="43"/>
      <c r="NF127" s="43"/>
      <c r="NG127" s="43"/>
      <c r="NH127" s="43"/>
      <c r="NI127" s="43"/>
      <c r="NJ127" s="43"/>
      <c r="NK127" s="43"/>
      <c r="NL127" s="43"/>
      <c r="NM127" s="43"/>
      <c r="NN127" s="43"/>
      <c r="NO127" s="43"/>
      <c r="NP127" s="43"/>
      <c r="NQ127" s="43"/>
      <c r="NR127" s="43"/>
      <c r="NS127" s="43"/>
      <c r="NT127" s="43"/>
      <c r="NU127" s="43"/>
      <c r="NV127" s="43"/>
      <c r="NW127" s="43"/>
      <c r="NX127" s="43"/>
      <c r="NY127" s="43"/>
      <c r="NZ127" s="43"/>
      <c r="OA127" s="43"/>
      <c r="OB127" s="43"/>
      <c r="OC127" s="43"/>
      <c r="OD127" s="43"/>
      <c r="OE127" s="43"/>
      <c r="OF127" s="43"/>
      <c r="OG127" s="43"/>
      <c r="OH127" s="43"/>
      <c r="OI127" s="43"/>
      <c r="OJ127" s="43"/>
      <c r="OK127" s="43"/>
      <c r="OL127" s="43"/>
      <c r="OM127" s="43"/>
      <c r="ON127" s="43"/>
      <c r="OO127" s="43"/>
      <c r="OP127" s="43"/>
      <c r="OQ127" s="43"/>
      <c r="OR127" s="43"/>
      <c r="OS127" s="43"/>
    </row>
    <row r="128" spans="1:409" s="31" customFormat="1" ht="16.3">
      <c r="A128" s="32" t="str">
        <f>IF(F128&lt;&gt;"",1+MAX(#REF!),"")</f>
        <v/>
      </c>
      <c r="B128" s="46"/>
      <c r="C128" s="47"/>
      <c r="D128" s="50"/>
      <c r="E128" s="51"/>
      <c r="F128" s="52"/>
      <c r="G128" s="134"/>
      <c r="H128" s="249"/>
      <c r="I128" s="54"/>
      <c r="J128" s="249"/>
      <c r="K128" s="152">
        <f>SUM(K22:K117)</f>
        <v>10050.301416165239</v>
      </c>
      <c r="L128" s="221" t="s">
        <v>76</v>
      </c>
      <c r="M128" s="53"/>
      <c r="N128" s="55"/>
      <c r="O128" s="55"/>
      <c r="P128" s="30"/>
      <c r="Q128" s="30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9"/>
      <c r="BZ128" s="29"/>
      <c r="CA128" s="29"/>
      <c r="CB128" s="29"/>
      <c r="CC128" s="29"/>
      <c r="CD128" s="29"/>
      <c r="CE128" s="29"/>
      <c r="CF128" s="29"/>
      <c r="CG128" s="29"/>
    </row>
    <row r="129" spans="1:85" s="31" customFormat="1" ht="16.3">
      <c r="A129" s="32" t="str">
        <f>IF(F129&lt;&gt;"",1+MAX($A$128:A128),"")</f>
        <v/>
      </c>
      <c r="B129" s="46"/>
      <c r="C129" s="47"/>
      <c r="D129" s="50"/>
      <c r="E129" s="51"/>
      <c r="F129" s="52"/>
      <c r="G129" s="134"/>
      <c r="H129" s="249"/>
      <c r="I129" s="54"/>
      <c r="J129" s="249"/>
      <c r="K129" s="153">
        <v>8</v>
      </c>
      <c r="L129" s="135" t="s">
        <v>65</v>
      </c>
      <c r="M129" s="53"/>
      <c r="N129" s="55"/>
      <c r="O129" s="55"/>
      <c r="P129" s="30"/>
      <c r="Q129" s="30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9"/>
      <c r="BZ129" s="29"/>
      <c r="CA129" s="29"/>
      <c r="CB129" s="29"/>
      <c r="CC129" s="29"/>
      <c r="CD129" s="29"/>
      <c r="CE129" s="29"/>
      <c r="CF129" s="29"/>
      <c r="CG129" s="29"/>
    </row>
    <row r="130" spans="1:85" s="31" customFormat="1" ht="16.3">
      <c r="A130" s="32" t="str">
        <f>IF(F130&lt;&gt;"",1+MAX($A$128:A129),"")</f>
        <v/>
      </c>
      <c r="B130" s="46"/>
      <c r="C130" s="47"/>
      <c r="D130" s="50"/>
      <c r="E130" s="51"/>
      <c r="F130" s="52"/>
      <c r="G130" s="134"/>
      <c r="H130" s="249"/>
      <c r="I130" s="54"/>
      <c r="J130" s="249"/>
      <c r="K130" s="154">
        <f>K128/K129/8</f>
        <v>157.03595962758186</v>
      </c>
      <c r="L130" s="135" t="s">
        <v>66</v>
      </c>
      <c r="M130" s="53"/>
      <c r="N130" s="55"/>
      <c r="O130" s="55"/>
      <c r="P130" s="30"/>
      <c r="Q130" s="30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9"/>
      <c r="BZ130" s="29"/>
      <c r="CA130" s="29"/>
      <c r="CB130" s="29"/>
      <c r="CC130" s="29"/>
      <c r="CD130" s="29"/>
      <c r="CE130" s="29"/>
      <c r="CF130" s="29"/>
      <c r="CG130" s="29"/>
    </row>
    <row r="131" spans="1:85" s="31" customFormat="1" ht="16.3">
      <c r="A131" s="32" t="str">
        <f>IF(F131&lt;&gt;"",1+MAX($A$128:A130),"")</f>
        <v/>
      </c>
      <c r="B131" s="46"/>
      <c r="C131" s="47"/>
      <c r="D131" s="50"/>
      <c r="E131" s="51"/>
      <c r="F131" s="52"/>
      <c r="G131" s="134"/>
      <c r="H131" s="249"/>
      <c r="I131" s="54"/>
      <c r="J131" s="249"/>
      <c r="K131" s="154">
        <f>K130/20</f>
        <v>7.851797981379093</v>
      </c>
      <c r="L131" s="135" t="s">
        <v>67</v>
      </c>
      <c r="M131" s="53"/>
      <c r="N131" s="55"/>
      <c r="O131" s="55"/>
      <c r="P131" s="30"/>
      <c r="Q131" s="30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9"/>
      <c r="BZ131" s="29"/>
      <c r="CA131" s="29"/>
      <c r="CB131" s="29"/>
      <c r="CC131" s="29"/>
      <c r="CD131" s="29"/>
      <c r="CE131" s="29"/>
      <c r="CF131" s="29"/>
      <c r="CG131" s="29"/>
    </row>
    <row r="132" spans="1:85" s="31" customFormat="1" ht="16.3">
      <c r="A132" s="32" t="str">
        <f>IF(F132&lt;&gt;"",1+MAX($A$128:A131),"")</f>
        <v/>
      </c>
      <c r="B132" s="46"/>
      <c r="C132" s="47"/>
      <c r="D132" s="50"/>
      <c r="E132" s="51"/>
      <c r="F132" s="52"/>
      <c r="G132" s="134"/>
      <c r="H132" s="249"/>
      <c r="I132" s="54"/>
      <c r="J132" s="249"/>
      <c r="K132" s="54"/>
      <c r="L132" s="53"/>
      <c r="M132" s="53"/>
      <c r="N132" s="55"/>
      <c r="O132" s="55"/>
      <c r="P132" s="30"/>
      <c r="Q132" s="30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9"/>
      <c r="BZ132" s="29"/>
      <c r="CA132" s="29"/>
      <c r="CB132" s="29"/>
      <c r="CC132" s="29"/>
      <c r="CD132" s="29"/>
      <c r="CE132" s="29"/>
      <c r="CF132" s="29"/>
      <c r="CG132" s="29"/>
    </row>
    <row r="133" spans="1:85" s="31" customFormat="1" ht="16.3">
      <c r="A133" s="32" t="str">
        <f>IF(F133&lt;&gt;"",1+MAX($A$128:A132),"")</f>
        <v/>
      </c>
      <c r="B133" s="46"/>
      <c r="C133" s="47"/>
      <c r="D133" s="50"/>
      <c r="E133" s="51"/>
      <c r="F133" s="52"/>
      <c r="G133" s="134"/>
      <c r="H133" s="249"/>
      <c r="I133" s="54"/>
      <c r="J133" s="249"/>
      <c r="K133" s="54"/>
      <c r="L133" s="53"/>
      <c r="M133" s="53"/>
      <c r="N133" s="55"/>
      <c r="O133" s="55"/>
      <c r="P133" s="30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9"/>
      <c r="BZ133" s="29"/>
      <c r="CA133" s="29"/>
      <c r="CB133" s="29"/>
      <c r="CC133" s="29"/>
      <c r="CD133" s="29"/>
      <c r="CE133" s="29"/>
      <c r="CF133" s="29"/>
      <c r="CG133" s="29"/>
    </row>
    <row r="134" spans="1:85" s="31" customFormat="1">
      <c r="A134" s="32" t="str">
        <f>IF(F134&lt;&gt;"",1+MAX($A$128:A133),"")</f>
        <v/>
      </c>
      <c r="B134" s="46"/>
      <c r="C134" s="47"/>
      <c r="D134" s="50"/>
      <c r="E134" s="51"/>
      <c r="F134" s="52"/>
      <c r="G134" s="134"/>
      <c r="H134" s="249"/>
      <c r="I134" s="54"/>
      <c r="J134" s="249"/>
      <c r="K134" s="54"/>
      <c r="L134" s="53"/>
      <c r="M134" s="53"/>
      <c r="N134" s="55"/>
      <c r="O134" s="55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</row>
    <row r="135" spans="1:85" s="31" customFormat="1">
      <c r="A135" s="32" t="str">
        <f>IF(F135&lt;&gt;"",1+MAX($A$128:A134),"")</f>
        <v/>
      </c>
      <c r="B135" s="46"/>
      <c r="C135" s="47"/>
      <c r="D135" s="50"/>
      <c r="E135" s="51"/>
      <c r="F135" s="52"/>
      <c r="G135" s="134"/>
      <c r="H135" s="249"/>
      <c r="I135" s="54"/>
      <c r="J135" s="249"/>
      <c r="K135" s="54"/>
      <c r="L135" s="53"/>
      <c r="M135" s="53"/>
      <c r="N135" s="55"/>
      <c r="O135" s="55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</row>
    <row r="136" spans="1:85" s="31" customFormat="1">
      <c r="A136" s="32" t="str">
        <f>IF(F136&lt;&gt;"",1+MAX($A$128:A135),"")</f>
        <v/>
      </c>
      <c r="B136" s="46"/>
      <c r="C136" s="47"/>
      <c r="D136" s="50"/>
      <c r="E136" s="51"/>
      <c r="F136" s="52"/>
      <c r="G136" s="134"/>
      <c r="H136" s="249"/>
      <c r="I136" s="54"/>
      <c r="J136" s="249"/>
      <c r="K136" s="54"/>
      <c r="L136" s="53"/>
      <c r="M136" s="53"/>
      <c r="N136" s="55"/>
      <c r="O136" s="55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</row>
    <row r="137" spans="1:85" s="31" customFormat="1">
      <c r="A137" s="32" t="str">
        <f>IF(F137&lt;&gt;"",1+MAX($A$128:A136),"")</f>
        <v/>
      </c>
      <c r="B137" s="46"/>
      <c r="C137" s="47"/>
      <c r="D137" s="50"/>
      <c r="E137" s="51"/>
      <c r="F137" s="52"/>
      <c r="G137" s="134"/>
      <c r="H137" s="249"/>
      <c r="I137" s="54"/>
      <c r="J137" s="249"/>
      <c r="K137" s="54"/>
      <c r="L137" s="53"/>
      <c r="M137" s="53"/>
      <c r="N137" s="55"/>
      <c r="O137" s="55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</row>
    <row r="138" spans="1:85" s="31" customFormat="1">
      <c r="A138" s="32" t="str">
        <f>IF(F138&lt;&gt;"",1+MAX($A$128:A137),"")</f>
        <v/>
      </c>
      <c r="B138" s="46"/>
      <c r="C138" s="47"/>
      <c r="D138" s="50"/>
      <c r="E138" s="51"/>
      <c r="F138" s="52"/>
      <c r="G138" s="134"/>
      <c r="H138" s="249"/>
      <c r="I138" s="54"/>
      <c r="J138" s="249"/>
      <c r="K138" s="54"/>
      <c r="L138" s="53"/>
      <c r="M138" s="53"/>
      <c r="N138" s="55"/>
      <c r="O138" s="55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</row>
    <row r="139" spans="1:85" s="31" customFormat="1">
      <c r="A139" s="32" t="str">
        <f>IF(F139&lt;&gt;"",1+MAX($A$128:A138),"")</f>
        <v/>
      </c>
      <c r="B139" s="46"/>
      <c r="C139" s="47"/>
      <c r="D139" s="50"/>
      <c r="E139" s="51"/>
      <c r="F139" s="52"/>
      <c r="G139" s="134"/>
      <c r="H139" s="249"/>
      <c r="I139" s="54"/>
      <c r="J139" s="249"/>
      <c r="K139" s="54"/>
      <c r="L139" s="53"/>
      <c r="M139" s="53"/>
      <c r="N139" s="55"/>
      <c r="O139" s="55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</row>
    <row r="140" spans="1:85" s="31" customFormat="1">
      <c r="A140" s="32" t="str">
        <f>IF(F140&lt;&gt;"",1+MAX($A$128:A139),"")</f>
        <v/>
      </c>
      <c r="B140" s="46"/>
      <c r="C140" s="47"/>
      <c r="D140" s="50"/>
      <c r="E140" s="51"/>
      <c r="F140" s="52"/>
      <c r="G140" s="134"/>
      <c r="H140" s="249"/>
      <c r="I140" s="54"/>
      <c r="J140" s="249"/>
      <c r="K140" s="54"/>
      <c r="L140" s="53"/>
      <c r="M140" s="53"/>
      <c r="N140" s="55"/>
      <c r="O140" s="55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</row>
    <row r="141" spans="1:85" s="31" customFormat="1">
      <c r="A141" s="32" t="str">
        <f>IF(F141&lt;&gt;"",1+MAX($A$128:A140),"")</f>
        <v/>
      </c>
      <c r="B141" s="46"/>
      <c r="C141" s="47"/>
      <c r="D141" s="50"/>
      <c r="E141" s="51"/>
      <c r="F141" s="52"/>
      <c r="G141" s="134"/>
      <c r="H141" s="249"/>
      <c r="I141" s="54"/>
      <c r="J141" s="249"/>
      <c r="K141" s="54"/>
      <c r="L141" s="53"/>
      <c r="M141" s="55"/>
      <c r="N141" s="55"/>
      <c r="O141" s="55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</row>
    <row r="142" spans="1:85" s="31" customFormat="1">
      <c r="A142" s="32" t="str">
        <f>IF(F142&lt;&gt;"",1+MAX($A$128:A141),"")</f>
        <v/>
      </c>
      <c r="B142" s="46"/>
      <c r="C142" s="47"/>
      <c r="D142" s="50"/>
      <c r="E142" s="51"/>
      <c r="F142" s="52"/>
      <c r="G142" s="134"/>
      <c r="H142" s="249"/>
      <c r="I142" s="54"/>
      <c r="J142" s="249"/>
      <c r="K142" s="54"/>
      <c r="L142" s="53"/>
      <c r="M142" s="53"/>
      <c r="N142" s="55"/>
      <c r="O142" s="55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</row>
    <row r="143" spans="1:85" s="31" customFormat="1">
      <c r="A143" s="32" t="str">
        <f>IF(F143&lt;&gt;"",1+MAX($A$128:A142),"")</f>
        <v/>
      </c>
      <c r="B143" s="46"/>
      <c r="C143" s="47"/>
      <c r="D143" s="50"/>
      <c r="E143" s="51"/>
      <c r="F143" s="52"/>
      <c r="G143" s="134"/>
      <c r="H143" s="249"/>
      <c r="I143" s="54"/>
      <c r="J143" s="249"/>
      <c r="K143" s="54"/>
      <c r="L143" s="53"/>
      <c r="M143" s="53"/>
      <c r="N143" s="55"/>
      <c r="O143" s="55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</row>
    <row r="144" spans="1:85" s="31" customFormat="1">
      <c r="A144" s="32" t="str">
        <f>IF(F144&lt;&gt;"",1+MAX($A$128:A143),"")</f>
        <v/>
      </c>
      <c r="B144" s="46"/>
      <c r="C144" s="47"/>
      <c r="D144" s="50"/>
      <c r="E144" s="51"/>
      <c r="F144" s="52"/>
      <c r="G144" s="134"/>
      <c r="H144" s="249"/>
      <c r="I144" s="54"/>
      <c r="J144" s="249"/>
      <c r="K144" s="54"/>
      <c r="L144" s="53"/>
      <c r="M144" s="53"/>
      <c r="N144" s="55"/>
      <c r="O144" s="55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</row>
    <row r="145" spans="1:76" s="31" customFormat="1">
      <c r="A145" s="32" t="str">
        <f>IF(F145&lt;&gt;"",1+MAX($A$128:A144),"")</f>
        <v/>
      </c>
      <c r="B145" s="46"/>
      <c r="C145" s="47"/>
      <c r="D145" s="50"/>
      <c r="E145" s="51"/>
      <c r="F145" s="52"/>
      <c r="G145" s="134"/>
      <c r="H145" s="249"/>
      <c r="I145" s="54"/>
      <c r="J145" s="249"/>
      <c r="K145" s="54"/>
      <c r="L145" s="53"/>
      <c r="M145" s="53"/>
      <c r="N145" s="55"/>
      <c r="O145" s="55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</row>
    <row r="146" spans="1:76" s="31" customFormat="1">
      <c r="A146" s="32" t="str">
        <f>IF(F146&lt;&gt;"",1+MAX($A$128:A145),"")</f>
        <v/>
      </c>
      <c r="B146" s="46"/>
      <c r="C146" s="47"/>
      <c r="D146" s="50"/>
      <c r="E146" s="51"/>
      <c r="F146" s="52"/>
      <c r="G146" s="134"/>
      <c r="H146" s="249"/>
      <c r="I146" s="54"/>
      <c r="J146" s="249"/>
      <c r="K146" s="54"/>
      <c r="L146" s="53"/>
      <c r="M146" s="53"/>
      <c r="N146" s="55"/>
      <c r="O146" s="55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</row>
    <row r="147" spans="1:76" s="31" customFormat="1">
      <c r="A147" s="32" t="str">
        <f>IF(F147&lt;&gt;"",1+MAX($A$128:A146),"")</f>
        <v/>
      </c>
      <c r="B147" s="46"/>
      <c r="C147" s="47"/>
      <c r="D147" s="50"/>
      <c r="E147" s="51"/>
      <c r="F147" s="52"/>
      <c r="G147" s="134"/>
      <c r="H147" s="249"/>
      <c r="I147" s="54"/>
      <c r="J147" s="249"/>
      <c r="K147" s="54"/>
      <c r="L147" s="53"/>
      <c r="M147" s="53"/>
      <c r="N147" s="55"/>
      <c r="O147" s="55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</row>
    <row r="148" spans="1:76" s="31" customFormat="1">
      <c r="A148" s="32" t="str">
        <f>IF(F148&lt;&gt;"",1+MAX($A$128:A147),"")</f>
        <v/>
      </c>
      <c r="B148" s="46"/>
      <c r="C148" s="47"/>
      <c r="D148" s="50"/>
      <c r="E148" s="51"/>
      <c r="F148" s="52"/>
      <c r="G148" s="134"/>
      <c r="H148" s="249"/>
      <c r="I148" s="54"/>
      <c r="J148" s="249"/>
      <c r="K148" s="54"/>
      <c r="L148" s="53"/>
      <c r="M148" s="53"/>
      <c r="N148" s="55"/>
      <c r="O148" s="55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</row>
    <row r="149" spans="1:76" s="31" customFormat="1">
      <c r="A149" s="32" t="str">
        <f>IF(F149&lt;&gt;"",1+MAX($A$128:A148),"")</f>
        <v/>
      </c>
      <c r="B149" s="46"/>
      <c r="C149" s="47"/>
      <c r="D149" s="50"/>
      <c r="E149" s="51"/>
      <c r="F149" s="52"/>
      <c r="G149" s="134"/>
      <c r="H149" s="249"/>
      <c r="I149" s="54"/>
      <c r="J149" s="249"/>
      <c r="K149" s="54"/>
      <c r="L149" s="53"/>
      <c r="M149" s="53"/>
      <c r="N149" s="53"/>
      <c r="O149" s="53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</row>
    <row r="150" spans="1:76" s="31" customFormat="1">
      <c r="A150" s="32" t="str">
        <f>IF(F150&lt;&gt;"",1+MAX($A$128:A149),"")</f>
        <v/>
      </c>
      <c r="B150" s="46"/>
      <c r="C150" s="47"/>
      <c r="D150" s="50"/>
      <c r="E150" s="51"/>
      <c r="F150" s="52"/>
      <c r="G150" s="134"/>
      <c r="H150" s="249"/>
      <c r="I150" s="54"/>
      <c r="J150" s="249"/>
      <c r="K150" s="54"/>
      <c r="L150" s="53"/>
      <c r="M150" s="53"/>
      <c r="N150" s="53"/>
      <c r="O150" s="53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</row>
    <row r="151" spans="1:76" s="31" customFormat="1">
      <c r="A151" s="32" t="str">
        <f>IF(F151&lt;&gt;"",1+MAX($A$128:A150),"")</f>
        <v/>
      </c>
      <c r="B151" s="46"/>
      <c r="C151" s="47"/>
      <c r="D151" s="50"/>
      <c r="E151" s="51"/>
      <c r="F151" s="52"/>
      <c r="G151" s="134"/>
      <c r="H151" s="249"/>
      <c r="I151" s="54"/>
      <c r="J151" s="249"/>
      <c r="K151" s="54"/>
      <c r="L151" s="53"/>
      <c r="M151" s="53"/>
      <c r="N151" s="53"/>
      <c r="O151" s="53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</row>
    <row r="152" spans="1:76" s="31" customFormat="1">
      <c r="A152" s="32" t="str">
        <f>IF(F152&lt;&gt;"",1+MAX($A$128:A151),"")</f>
        <v/>
      </c>
      <c r="B152" s="46"/>
      <c r="C152" s="47"/>
      <c r="D152" s="50"/>
      <c r="E152" s="51"/>
      <c r="F152" s="52"/>
      <c r="G152" s="134"/>
      <c r="H152" s="249"/>
      <c r="I152" s="54"/>
      <c r="J152" s="249"/>
      <c r="K152" s="54"/>
      <c r="L152" s="53"/>
      <c r="M152" s="53"/>
      <c r="N152" s="53"/>
      <c r="O152" s="53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</row>
    <row r="153" spans="1:76" s="31" customFormat="1">
      <c r="A153" s="32" t="str">
        <f>IF(F153&lt;&gt;"",1+MAX($A$128:A152),"")</f>
        <v/>
      </c>
      <c r="B153" s="46"/>
      <c r="C153" s="47"/>
      <c r="D153" s="50"/>
      <c r="E153" s="51"/>
      <c r="F153" s="52"/>
      <c r="G153" s="134"/>
      <c r="H153" s="249"/>
      <c r="I153" s="54"/>
      <c r="J153" s="249"/>
      <c r="K153" s="54"/>
      <c r="L153" s="53"/>
      <c r="M153" s="53"/>
      <c r="N153" s="53"/>
      <c r="O153" s="53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</row>
    <row r="154" spans="1:76" s="31" customFormat="1">
      <c r="A154" s="32" t="str">
        <f>IF(F154&lt;&gt;"",1+MAX($A$128:A153),"")</f>
        <v/>
      </c>
      <c r="B154" s="46"/>
      <c r="C154" s="47"/>
      <c r="D154" s="50"/>
      <c r="E154" s="51"/>
      <c r="F154" s="52"/>
      <c r="G154" s="134"/>
      <c r="H154" s="249"/>
      <c r="I154" s="54"/>
      <c r="J154" s="249"/>
      <c r="K154" s="54"/>
      <c r="L154" s="53"/>
      <c r="M154" s="53"/>
      <c r="N154" s="53"/>
      <c r="O154" s="53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</row>
    <row r="155" spans="1:76" s="31" customFormat="1">
      <c r="A155" s="32" t="str">
        <f>IF(F155&lt;&gt;"",1+MAX($A$128:A154),"")</f>
        <v/>
      </c>
      <c r="B155" s="46"/>
      <c r="C155" s="47"/>
      <c r="D155" s="50"/>
      <c r="E155" s="51"/>
      <c r="F155" s="52"/>
      <c r="G155" s="134"/>
      <c r="H155" s="249"/>
      <c r="I155" s="54"/>
      <c r="J155" s="249"/>
      <c r="K155" s="54"/>
      <c r="L155" s="53"/>
      <c r="M155" s="53"/>
      <c r="N155" s="53"/>
      <c r="O155" s="53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</row>
    <row r="156" spans="1:76" s="31" customFormat="1">
      <c r="A156" s="32" t="str">
        <f>IF(F156&lt;&gt;"",1+MAX($A$128:A155),"")</f>
        <v/>
      </c>
      <c r="B156" s="46"/>
      <c r="C156" s="47"/>
      <c r="D156" s="50"/>
      <c r="E156" s="51"/>
      <c r="F156" s="52"/>
      <c r="G156" s="134"/>
      <c r="H156" s="249"/>
      <c r="I156" s="54"/>
      <c r="J156" s="249"/>
      <c r="K156" s="54"/>
      <c r="L156" s="53"/>
      <c r="M156" s="53"/>
      <c r="N156" s="53"/>
      <c r="O156" s="53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</row>
    <row r="157" spans="1:76" s="31" customFormat="1">
      <c r="A157" s="32" t="str">
        <f>IF(F157&lt;&gt;"",1+MAX($A$128:A156),"")</f>
        <v/>
      </c>
      <c r="B157" s="46"/>
      <c r="C157" s="47"/>
      <c r="D157" s="50"/>
      <c r="E157" s="51"/>
      <c r="F157" s="52"/>
      <c r="G157" s="134"/>
      <c r="H157" s="249"/>
      <c r="I157" s="54"/>
      <c r="J157" s="249"/>
      <c r="K157" s="54"/>
      <c r="L157" s="53"/>
      <c r="M157" s="53"/>
      <c r="N157" s="53"/>
      <c r="O157" s="53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</row>
    <row r="158" spans="1:76" s="31" customFormat="1">
      <c r="A158" s="32" t="str">
        <f>IF(F158&lt;&gt;"",1+MAX($A$128:A157),"")</f>
        <v/>
      </c>
      <c r="B158" s="46"/>
      <c r="C158" s="47"/>
      <c r="D158" s="50"/>
      <c r="E158" s="51"/>
      <c r="F158" s="52"/>
      <c r="G158" s="134"/>
      <c r="H158" s="249"/>
      <c r="I158" s="54"/>
      <c r="J158" s="249"/>
      <c r="K158" s="54"/>
      <c r="L158" s="53"/>
      <c r="M158" s="53"/>
      <c r="N158" s="53"/>
      <c r="O158" s="53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</row>
    <row r="159" spans="1:76" s="31" customFormat="1">
      <c r="A159" s="32" t="str">
        <f>IF(F159&lt;&gt;"",1+MAX($A$128:A158),"")</f>
        <v/>
      </c>
      <c r="B159" s="46"/>
      <c r="C159" s="47"/>
      <c r="D159" s="50"/>
      <c r="E159" s="51"/>
      <c r="F159" s="52"/>
      <c r="G159" s="134"/>
      <c r="H159" s="249"/>
      <c r="I159" s="54"/>
      <c r="J159" s="249"/>
      <c r="K159" s="54"/>
      <c r="L159" s="53"/>
      <c r="M159" s="53"/>
      <c r="N159" s="53"/>
      <c r="O159" s="53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</row>
    <row r="160" spans="1:76" s="31" customFormat="1">
      <c r="A160" s="32" t="str">
        <f>IF(F160&lt;&gt;"",1+MAX($A$128:A159),"")</f>
        <v/>
      </c>
      <c r="B160" s="46"/>
      <c r="C160" s="47"/>
      <c r="D160" s="50"/>
      <c r="E160" s="51"/>
      <c r="F160" s="52"/>
      <c r="G160" s="134"/>
      <c r="H160" s="249"/>
      <c r="I160" s="54"/>
      <c r="J160" s="249"/>
      <c r="K160" s="54"/>
      <c r="L160" s="53"/>
      <c r="M160" s="53"/>
      <c r="N160" s="53"/>
      <c r="O160" s="53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</row>
    <row r="161" spans="1:76" s="31" customFormat="1">
      <c r="A161" s="32" t="str">
        <f>IF(F161&lt;&gt;"",1+MAX($A$128:A160),"")</f>
        <v/>
      </c>
      <c r="B161" s="46"/>
      <c r="C161" s="47"/>
      <c r="D161" s="50"/>
      <c r="E161" s="51"/>
      <c r="F161" s="52"/>
      <c r="G161" s="134"/>
      <c r="H161" s="249"/>
      <c r="I161" s="54"/>
      <c r="J161" s="249"/>
      <c r="K161" s="54"/>
      <c r="L161" s="53"/>
      <c r="M161" s="53"/>
      <c r="N161" s="53"/>
      <c r="O161" s="53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</row>
    <row r="162" spans="1:76" s="31" customFormat="1">
      <c r="A162" s="32" t="str">
        <f>IF(F162&lt;&gt;"",1+MAX($A$128:A161),"")</f>
        <v/>
      </c>
      <c r="B162" s="46"/>
      <c r="C162" s="47"/>
      <c r="D162" s="50"/>
      <c r="E162" s="51"/>
      <c r="F162" s="52"/>
      <c r="G162" s="134"/>
      <c r="H162" s="249"/>
      <c r="I162" s="54"/>
      <c r="J162" s="249"/>
      <c r="K162" s="54"/>
      <c r="L162" s="53"/>
      <c r="M162" s="53"/>
      <c r="N162" s="53"/>
      <c r="O162" s="53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</row>
    <row r="163" spans="1:76" s="31" customFormat="1">
      <c r="A163" s="32" t="str">
        <f>IF(F163&lt;&gt;"",1+MAX($A$128:A162),"")</f>
        <v/>
      </c>
      <c r="B163" s="46"/>
      <c r="C163" s="47"/>
      <c r="D163" s="50"/>
      <c r="E163" s="51"/>
      <c r="F163" s="52"/>
      <c r="G163" s="134"/>
      <c r="H163" s="249"/>
      <c r="I163" s="54"/>
      <c r="J163" s="249"/>
      <c r="K163" s="54"/>
      <c r="L163" s="53"/>
      <c r="M163" s="53"/>
      <c r="N163" s="53"/>
      <c r="O163" s="53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</row>
    <row r="164" spans="1:76" s="31" customFormat="1">
      <c r="A164" s="32" t="str">
        <f>IF(F164&lt;&gt;"",1+MAX($A$128:A163),"")</f>
        <v/>
      </c>
      <c r="B164" s="46"/>
      <c r="C164" s="47"/>
      <c r="D164" s="50"/>
      <c r="E164" s="51"/>
      <c r="F164" s="52"/>
      <c r="G164" s="134"/>
      <c r="H164" s="249"/>
      <c r="I164" s="54"/>
      <c r="J164" s="249"/>
      <c r="K164" s="54"/>
      <c r="L164" s="53"/>
      <c r="M164" s="53"/>
      <c r="N164" s="53"/>
      <c r="O164" s="53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</row>
    <row r="165" spans="1:76" s="31" customFormat="1">
      <c r="A165" s="32" t="str">
        <f>IF(F165&lt;&gt;"",1+MAX($A$128:A164),"")</f>
        <v/>
      </c>
      <c r="B165" s="46"/>
      <c r="C165" s="140"/>
      <c r="D165" s="141"/>
      <c r="E165" s="30"/>
      <c r="F165" s="142"/>
      <c r="G165" s="143"/>
      <c r="H165" s="251"/>
      <c r="I165" s="144"/>
      <c r="J165" s="251"/>
      <c r="K165" s="144"/>
      <c r="L165" s="30"/>
      <c r="M165" s="30"/>
      <c r="N165" s="53"/>
      <c r="O165" s="53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</row>
    <row r="166" spans="1:76" s="31" customFormat="1">
      <c r="A166" s="32" t="str">
        <f>IF(F166&lt;&gt;"",1+MAX($A$128:A165),"")</f>
        <v/>
      </c>
      <c r="B166" s="46"/>
      <c r="C166" s="140"/>
      <c r="D166" s="141"/>
      <c r="E166" s="30"/>
      <c r="F166" s="142"/>
      <c r="G166" s="143"/>
      <c r="H166" s="251"/>
      <c r="I166" s="144"/>
      <c r="J166" s="251"/>
      <c r="K166" s="144"/>
      <c r="L166" s="30"/>
      <c r="M166" s="30"/>
      <c r="N166" s="53"/>
      <c r="O166" s="53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</row>
    <row r="167" spans="1:76" s="31" customFormat="1">
      <c r="A167" s="32" t="str">
        <f>IF(F167&lt;&gt;"",1+MAX($A$128:A166),"")</f>
        <v/>
      </c>
      <c r="B167" s="46"/>
      <c r="C167" s="140"/>
      <c r="D167" s="141"/>
      <c r="E167" s="30"/>
      <c r="F167" s="142"/>
      <c r="G167" s="143"/>
      <c r="H167" s="251"/>
      <c r="I167" s="144"/>
      <c r="J167" s="251"/>
      <c r="K167" s="144"/>
      <c r="L167" s="30"/>
      <c r="M167" s="30"/>
      <c r="N167" s="53"/>
      <c r="O167" s="53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</row>
    <row r="168" spans="1:76" s="31" customFormat="1">
      <c r="A168" s="32" t="str">
        <f>IF(F168&lt;&gt;"",1+MAX($A$128:A167),"")</f>
        <v/>
      </c>
      <c r="B168" s="46"/>
      <c r="C168" s="140"/>
      <c r="D168" s="141"/>
      <c r="E168" s="30"/>
      <c r="F168" s="142"/>
      <c r="G168" s="143"/>
      <c r="H168" s="251"/>
      <c r="I168" s="144"/>
      <c r="J168" s="251"/>
      <c r="K168" s="144"/>
      <c r="L168" s="30"/>
      <c r="M168" s="30"/>
      <c r="N168" s="53"/>
      <c r="O168" s="53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  <c r="BV168" s="30"/>
      <c r="BW168" s="30"/>
      <c r="BX168" s="30"/>
    </row>
    <row r="169" spans="1:76" s="31" customFormat="1">
      <c r="A169" s="32" t="str">
        <f>IF(F169&lt;&gt;"",1+MAX($A$128:A168),"")</f>
        <v/>
      </c>
      <c r="B169" s="46"/>
      <c r="C169" s="140"/>
      <c r="D169" s="141"/>
      <c r="E169" s="30"/>
      <c r="F169" s="142"/>
      <c r="G169" s="143"/>
      <c r="H169" s="251"/>
      <c r="I169" s="144"/>
      <c r="J169" s="251"/>
      <c r="K169" s="144"/>
      <c r="L169" s="30"/>
      <c r="M169" s="30"/>
      <c r="N169" s="53"/>
      <c r="O169" s="53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30"/>
    </row>
    <row r="170" spans="1:76" s="31" customFormat="1">
      <c r="A170" s="32" t="str">
        <f>IF(F170&lt;&gt;"",1+MAX($A$128:A169),"")</f>
        <v/>
      </c>
      <c r="B170" s="46"/>
      <c r="C170" s="140"/>
      <c r="D170" s="141"/>
      <c r="E170" s="30"/>
      <c r="F170" s="142"/>
      <c r="G170" s="143"/>
      <c r="H170" s="251"/>
      <c r="I170" s="144"/>
      <c r="J170" s="251"/>
      <c r="K170" s="144"/>
      <c r="L170" s="30"/>
      <c r="M170" s="30"/>
      <c r="N170" s="53"/>
      <c r="O170" s="53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  <c r="BV170" s="30"/>
      <c r="BW170" s="30"/>
      <c r="BX170" s="30"/>
    </row>
    <row r="171" spans="1:76" s="31" customFormat="1">
      <c r="A171" s="32" t="str">
        <f>IF(F171&lt;&gt;"",1+MAX($A$128:A170),"")</f>
        <v/>
      </c>
      <c r="B171" s="46"/>
      <c r="C171" s="140"/>
      <c r="D171" s="141"/>
      <c r="E171" s="30"/>
      <c r="F171" s="142"/>
      <c r="G171" s="143"/>
      <c r="H171" s="251"/>
      <c r="I171" s="144"/>
      <c r="J171" s="251"/>
      <c r="K171" s="144"/>
      <c r="L171" s="30"/>
      <c r="M171" s="30"/>
      <c r="N171" s="53"/>
      <c r="O171" s="53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  <c r="BV171" s="30"/>
      <c r="BW171" s="30"/>
      <c r="BX171" s="30"/>
    </row>
    <row r="172" spans="1:76">
      <c r="A172" s="32" t="str">
        <f>IF(F172&lt;&gt;"",1+MAX($A$128:A171),"")</f>
        <v/>
      </c>
      <c r="N172" s="53"/>
      <c r="O172" s="53"/>
    </row>
    <row r="173" spans="1:76">
      <c r="A173" s="32" t="str">
        <f>IF(F173&lt;&gt;"",1+MAX($A$128:A172),"")</f>
        <v/>
      </c>
      <c r="N173" s="53"/>
      <c r="O173" s="53"/>
    </row>
    <row r="174" spans="1:76">
      <c r="A174" s="32" t="str">
        <f>IF(F174&lt;&gt;"",1+MAX($A$128:A173),"")</f>
        <v/>
      </c>
      <c r="N174" s="53"/>
      <c r="O174" s="53"/>
    </row>
    <row r="175" spans="1:76">
      <c r="A175" s="32" t="str">
        <f>IF(F175&lt;&gt;"",1+MAX($A$128:A174),"")</f>
        <v/>
      </c>
      <c r="N175" s="53"/>
      <c r="O175" s="53"/>
    </row>
    <row r="176" spans="1:76">
      <c r="A176" s="32" t="str">
        <f>IF(F176&lt;&gt;"",1+MAX($A$128:A175),"")</f>
        <v/>
      </c>
      <c r="N176" s="53"/>
      <c r="O176" s="53"/>
    </row>
    <row r="177" spans="1:15">
      <c r="A177" s="32" t="str">
        <f>IF(F177&lt;&gt;"",1+MAX($A$128:A176),"")</f>
        <v/>
      </c>
      <c r="N177" s="53"/>
      <c r="O177" s="53"/>
    </row>
    <row r="178" spans="1:15">
      <c r="A178" s="32" t="str">
        <f>IF(F178&lt;&gt;"",1+MAX($A$128:A177),"")</f>
        <v/>
      </c>
      <c r="N178" s="53"/>
      <c r="O178" s="53"/>
    </row>
    <row r="179" spans="1:15">
      <c r="A179" s="32" t="str">
        <f>IF(F179&lt;&gt;"",1+MAX($A$128:A178),"")</f>
        <v/>
      </c>
      <c r="N179" s="53"/>
      <c r="O179" s="53"/>
    </row>
    <row r="180" spans="1:15">
      <c r="A180" s="32" t="str">
        <f>IF(F180&lt;&gt;"",1+MAX($A$128:A179),"")</f>
        <v/>
      </c>
      <c r="N180" s="53"/>
      <c r="O180" s="53"/>
    </row>
    <row r="181" spans="1:15">
      <c r="A181" s="32" t="str">
        <f>IF(F181&lt;&gt;"",1+MAX($A$128:A180),"")</f>
        <v/>
      </c>
      <c r="N181" s="53"/>
      <c r="O181" s="53"/>
    </row>
    <row r="182" spans="1:15">
      <c r="A182" s="32" t="str">
        <f>IF(F182&lt;&gt;"",1+MAX($A$128:A181),"")</f>
        <v/>
      </c>
      <c r="N182" s="53"/>
      <c r="O182" s="53"/>
    </row>
    <row r="183" spans="1:15">
      <c r="A183" s="32" t="str">
        <f>IF(F183&lt;&gt;"",1+MAX($A$128:A182),"")</f>
        <v/>
      </c>
      <c r="N183" s="53"/>
      <c r="O183" s="53"/>
    </row>
    <row r="184" spans="1:15">
      <c r="A184" s="32" t="str">
        <f>IF(F184&lt;&gt;"",1+MAX($A$128:A183),"")</f>
        <v/>
      </c>
      <c r="N184" s="53"/>
      <c r="O184" s="53"/>
    </row>
    <row r="185" spans="1:15">
      <c r="A185" s="32" t="str">
        <f>IF(F185&lt;&gt;"",1+MAX($A$128:A184),"")</f>
        <v/>
      </c>
      <c r="N185" s="53"/>
      <c r="O185" s="53"/>
    </row>
    <row r="186" spans="1:15">
      <c r="A186" s="32" t="str">
        <f>IF(F186&lt;&gt;"",1+MAX($A$128:A185),"")</f>
        <v/>
      </c>
      <c r="N186" s="53"/>
      <c r="O186" s="53"/>
    </row>
    <row r="187" spans="1:15">
      <c r="A187" s="32" t="str">
        <f>IF(F187&lt;&gt;"",1+MAX($A$128:A186),"")</f>
        <v/>
      </c>
      <c r="N187" s="53"/>
      <c r="O187" s="53"/>
    </row>
    <row r="188" spans="1:15">
      <c r="A188" s="32" t="str">
        <f>IF(F188&lt;&gt;"",1+MAX($A$128:A187),"")</f>
        <v/>
      </c>
      <c r="N188" s="53"/>
      <c r="O188" s="53"/>
    </row>
    <row r="189" spans="1:15">
      <c r="A189" s="32" t="str">
        <f>IF(F189&lt;&gt;"",1+MAX($A$128:A188),"")</f>
        <v/>
      </c>
      <c r="N189" s="53"/>
      <c r="O189" s="53"/>
    </row>
    <row r="190" spans="1:15">
      <c r="A190" s="32" t="str">
        <f>IF(F190&lt;&gt;"",1+MAX($A$128:A189),"")</f>
        <v/>
      </c>
      <c r="N190" s="53"/>
      <c r="O190" s="53"/>
    </row>
    <row r="191" spans="1:15">
      <c r="A191" s="32" t="str">
        <f>IF(F191&lt;&gt;"",1+MAX($A$128:A190),"")</f>
        <v/>
      </c>
      <c r="N191" s="53"/>
      <c r="O191" s="53"/>
    </row>
    <row r="192" spans="1:15">
      <c r="A192" s="32" t="str">
        <f>IF(F192&lt;&gt;"",1+MAX($A$128:A191),"")</f>
        <v/>
      </c>
      <c r="N192" s="53"/>
      <c r="O192" s="53"/>
    </row>
    <row r="193" spans="1:15">
      <c r="A193" s="32" t="str">
        <f>IF(F193&lt;&gt;"",1+MAX($A$128:A192),"")</f>
        <v/>
      </c>
      <c r="N193" s="53"/>
      <c r="O193" s="53"/>
    </row>
    <row r="194" spans="1:15">
      <c r="A194" s="32" t="str">
        <f>IF(F194&lt;&gt;"",1+MAX($A$128:A193),"")</f>
        <v/>
      </c>
      <c r="N194" s="53"/>
      <c r="O194" s="53"/>
    </row>
    <row r="195" spans="1:15">
      <c r="A195" s="32" t="str">
        <f>IF(F195&lt;&gt;"",1+MAX($A$128:A194),"")</f>
        <v/>
      </c>
      <c r="N195" s="53"/>
      <c r="O195" s="53"/>
    </row>
    <row r="196" spans="1:15">
      <c r="A196" s="32" t="str">
        <f>IF(F196&lt;&gt;"",1+MAX($A$128:A195),"")</f>
        <v/>
      </c>
      <c r="N196" s="53"/>
      <c r="O196" s="53"/>
    </row>
    <row r="197" spans="1:15">
      <c r="A197" s="32" t="str">
        <f>IF(F197&lt;&gt;"",1+MAX($A$128:A196),"")</f>
        <v/>
      </c>
      <c r="N197" s="53"/>
      <c r="O197" s="53"/>
    </row>
    <row r="198" spans="1:15">
      <c r="A198" s="32" t="str">
        <f>IF(F198&lt;&gt;"",1+MAX($A$128:A197),"")</f>
        <v/>
      </c>
      <c r="N198" s="53"/>
      <c r="O198" s="53"/>
    </row>
    <row r="199" spans="1:15">
      <c r="A199" s="32" t="str">
        <f>IF(F199&lt;&gt;"",1+MAX($A$128:A198),"")</f>
        <v/>
      </c>
      <c r="N199" s="53"/>
      <c r="O199" s="53"/>
    </row>
    <row r="200" spans="1:15">
      <c r="A200" s="32" t="str">
        <f>IF(F200&lt;&gt;"",1+MAX($A$128:A199),"")</f>
        <v/>
      </c>
      <c r="N200" s="53"/>
      <c r="O200" s="53"/>
    </row>
    <row r="201" spans="1:15">
      <c r="A201" s="32" t="str">
        <f>IF(F201&lt;&gt;"",1+MAX($A$128:A200),"")</f>
        <v/>
      </c>
      <c r="N201" s="53"/>
      <c r="O201" s="53"/>
    </row>
    <row r="202" spans="1:15">
      <c r="A202" s="32" t="str">
        <f>IF(F202&lt;&gt;"",1+MAX($A$128:A201),"")</f>
        <v/>
      </c>
      <c r="N202" s="53"/>
      <c r="O202" s="53"/>
    </row>
    <row r="203" spans="1:15">
      <c r="A203" s="32" t="str">
        <f>IF(F203&lt;&gt;"",1+MAX($A$128:A202),"")</f>
        <v/>
      </c>
      <c r="N203" s="53"/>
      <c r="O203" s="53"/>
    </row>
    <row r="204" spans="1:15">
      <c r="A204" s="32" t="str">
        <f>IF(F204&lt;&gt;"",1+MAX($A$128:A203),"")</f>
        <v/>
      </c>
      <c r="N204" s="53"/>
      <c r="O204" s="53"/>
    </row>
    <row r="205" spans="1:15">
      <c r="A205" s="32" t="str">
        <f>IF(F205&lt;&gt;"",1+MAX($A$128:A204),"")</f>
        <v/>
      </c>
      <c r="N205" s="53"/>
      <c r="O205" s="53"/>
    </row>
    <row r="206" spans="1:15">
      <c r="A206" s="32" t="str">
        <f>IF(F206&lt;&gt;"",1+MAX($A$128:A205),"")</f>
        <v/>
      </c>
      <c r="N206" s="53"/>
      <c r="O206" s="53"/>
    </row>
    <row r="207" spans="1:15">
      <c r="A207" s="32" t="str">
        <f>IF(F207&lt;&gt;"",1+MAX($A$128:A206),"")</f>
        <v/>
      </c>
      <c r="N207" s="53"/>
      <c r="O207" s="53"/>
    </row>
    <row r="208" spans="1:15">
      <c r="A208" s="32" t="str">
        <f>IF(F208&lt;&gt;"",1+MAX($A$128:A207),"")</f>
        <v/>
      </c>
      <c r="N208" s="53"/>
      <c r="O208" s="53"/>
    </row>
    <row r="209" spans="1:15">
      <c r="A209" s="32" t="str">
        <f>IF(F209&lt;&gt;"",1+MAX($A$128:A208),"")</f>
        <v/>
      </c>
      <c r="N209" s="53"/>
      <c r="O209" s="53"/>
    </row>
    <row r="210" spans="1:15">
      <c r="A210" s="32" t="str">
        <f>IF(F210&lt;&gt;"",1+MAX($A$128:A209),"")</f>
        <v/>
      </c>
      <c r="N210" s="53"/>
      <c r="O210" s="53"/>
    </row>
    <row r="211" spans="1:15">
      <c r="A211" s="32" t="str">
        <f>IF(F211&lt;&gt;"",1+MAX($A$128:A210),"")</f>
        <v/>
      </c>
      <c r="N211" s="53"/>
      <c r="O211" s="53"/>
    </row>
    <row r="212" spans="1:15">
      <c r="A212" s="32" t="str">
        <f>IF(F212&lt;&gt;"",1+MAX($A$128:A211),"")</f>
        <v/>
      </c>
      <c r="N212" s="53"/>
      <c r="O212" s="53"/>
    </row>
    <row r="213" spans="1:15">
      <c r="A213" s="32" t="str">
        <f>IF(F213&lt;&gt;"",1+MAX($A$128:A212),"")</f>
        <v/>
      </c>
      <c r="N213" s="53"/>
      <c r="O213" s="53"/>
    </row>
    <row r="214" spans="1:15">
      <c r="A214" s="32" t="str">
        <f>IF(F214&lt;&gt;"",1+MAX($A$128:A213),"")</f>
        <v/>
      </c>
      <c r="N214" s="53"/>
      <c r="O214" s="53"/>
    </row>
    <row r="215" spans="1:15">
      <c r="A215" s="32" t="str">
        <f>IF(F215&lt;&gt;"",1+MAX($A$128:A214),"")</f>
        <v/>
      </c>
      <c r="N215" s="53"/>
      <c r="O215" s="53"/>
    </row>
    <row r="216" spans="1:15">
      <c r="A216" s="32" t="str">
        <f>IF(F216&lt;&gt;"",1+MAX($A$128:A215),"")</f>
        <v/>
      </c>
      <c r="N216" s="53"/>
      <c r="O216" s="53"/>
    </row>
    <row r="217" spans="1:15">
      <c r="A217" s="32" t="str">
        <f>IF(F217&lt;&gt;"",1+MAX($A$128:A216),"")</f>
        <v/>
      </c>
      <c r="N217" s="53"/>
      <c r="O217" s="53"/>
    </row>
    <row r="218" spans="1:15">
      <c r="A218" s="32" t="str">
        <f>IF(F218&lt;&gt;"",1+MAX($A$128:A217),"")</f>
        <v/>
      </c>
      <c r="N218" s="53"/>
      <c r="O218" s="53"/>
    </row>
    <row r="219" spans="1:15">
      <c r="A219" s="32" t="str">
        <f>IF(F219&lt;&gt;"",1+MAX($A$128:A218),"")</f>
        <v/>
      </c>
      <c r="N219" s="53"/>
      <c r="O219" s="53"/>
    </row>
    <row r="220" spans="1:15">
      <c r="A220" s="32" t="str">
        <f>IF(F220&lt;&gt;"",1+MAX($A$128:A219),"")</f>
        <v/>
      </c>
      <c r="N220" s="53"/>
      <c r="O220" s="53"/>
    </row>
    <row r="221" spans="1:15">
      <c r="A221" s="32" t="str">
        <f>IF(F221&lt;&gt;"",1+MAX($A$128:A220),"")</f>
        <v/>
      </c>
      <c r="N221" s="53"/>
      <c r="O221" s="53"/>
    </row>
    <row r="222" spans="1:15">
      <c r="A222" s="32" t="str">
        <f>IF(F222&lt;&gt;"",1+MAX($A$128:A221),"")</f>
        <v/>
      </c>
      <c r="N222" s="53"/>
      <c r="O222" s="53"/>
    </row>
    <row r="223" spans="1:15">
      <c r="A223" s="32" t="str">
        <f>IF(F223&lt;&gt;"",1+MAX($A$128:A222),"")</f>
        <v/>
      </c>
      <c r="N223" s="53"/>
      <c r="O223" s="53"/>
    </row>
    <row r="224" spans="1:15">
      <c r="A224" s="32" t="str">
        <f>IF(F224&lt;&gt;"",1+MAX($A$128:A223),"")</f>
        <v/>
      </c>
      <c r="N224" s="53"/>
      <c r="O224" s="53"/>
    </row>
    <row r="225" spans="1:15">
      <c r="A225" s="32" t="str">
        <f>IF(F225&lt;&gt;"",1+MAX($A$128:A224),"")</f>
        <v/>
      </c>
      <c r="N225" s="53"/>
      <c r="O225" s="53"/>
    </row>
    <row r="226" spans="1:15">
      <c r="A226" s="32" t="str">
        <f>IF(F226&lt;&gt;"",1+MAX($A$128:A225),"")</f>
        <v/>
      </c>
      <c r="N226" s="53"/>
      <c r="O226" s="53"/>
    </row>
    <row r="227" spans="1:15">
      <c r="A227" s="32" t="str">
        <f>IF(F227&lt;&gt;"",1+MAX($A$128:A226),"")</f>
        <v/>
      </c>
      <c r="N227" s="53"/>
      <c r="O227" s="53"/>
    </row>
    <row r="228" spans="1:15">
      <c r="A228" s="32" t="str">
        <f>IF(F228&lt;&gt;"",1+MAX($A$128:A227),"")</f>
        <v/>
      </c>
      <c r="N228" s="53"/>
      <c r="O228" s="53"/>
    </row>
    <row r="229" spans="1:15">
      <c r="A229" s="32" t="str">
        <f>IF(F229&lt;&gt;"",1+MAX($A$128:A228),"")</f>
        <v/>
      </c>
      <c r="N229" s="53"/>
      <c r="O229" s="53"/>
    </row>
    <row r="230" spans="1:15">
      <c r="A230" s="32" t="str">
        <f>IF(F230&lt;&gt;"",1+MAX($A$128:A229),"")</f>
        <v/>
      </c>
      <c r="N230" s="53"/>
      <c r="O230" s="53"/>
    </row>
    <row r="231" spans="1:15">
      <c r="A231" s="32" t="str">
        <f>IF(F231&lt;&gt;"",1+MAX($A$128:A230),"")</f>
        <v/>
      </c>
      <c r="N231" s="53"/>
      <c r="O231" s="53"/>
    </row>
    <row r="232" spans="1:15">
      <c r="A232" s="32" t="str">
        <f>IF(F232&lt;&gt;"",1+MAX($A$128:A231),"")</f>
        <v/>
      </c>
      <c r="N232" s="53"/>
      <c r="O232" s="53"/>
    </row>
    <row r="233" spans="1:15">
      <c r="A233" s="32" t="str">
        <f>IF(F233&lt;&gt;"",1+MAX($A$128:A232),"")</f>
        <v/>
      </c>
      <c r="N233" s="53"/>
      <c r="O233" s="53"/>
    </row>
    <row r="234" spans="1:15">
      <c r="A234" s="32" t="str">
        <f>IF(F234&lt;&gt;"",1+MAX($A$128:A233),"")</f>
        <v/>
      </c>
      <c r="N234" s="53"/>
      <c r="O234" s="53"/>
    </row>
    <row r="235" spans="1:15">
      <c r="A235" s="32" t="str">
        <f>IF(F235&lt;&gt;"",1+MAX($A$128:A234),"")</f>
        <v/>
      </c>
      <c r="N235" s="53"/>
      <c r="O235" s="53"/>
    </row>
    <row r="236" spans="1:15">
      <c r="A236" s="32" t="str">
        <f>IF(F236&lt;&gt;"",1+MAX($A$128:A235),"")</f>
        <v/>
      </c>
      <c r="N236" s="53"/>
      <c r="O236" s="53"/>
    </row>
    <row r="237" spans="1:15">
      <c r="A237" s="32" t="str">
        <f>IF(F237&lt;&gt;"",1+MAX($A$128:A236),"")</f>
        <v/>
      </c>
      <c r="N237" s="53"/>
      <c r="O237" s="53"/>
    </row>
    <row r="238" spans="1:15">
      <c r="A238" s="32" t="str">
        <f>IF(F238&lt;&gt;"",1+MAX($A$128:A237),"")</f>
        <v/>
      </c>
      <c r="N238" s="53"/>
      <c r="O238" s="53"/>
    </row>
    <row r="239" spans="1:15">
      <c r="A239" s="32" t="str">
        <f>IF(F239&lt;&gt;"",1+MAX($A$128:A238),"")</f>
        <v/>
      </c>
      <c r="N239" s="53"/>
      <c r="O239" s="53"/>
    </row>
    <row r="240" spans="1:15">
      <c r="A240" s="32" t="str">
        <f>IF(F240&lt;&gt;"",1+MAX($A$128:A239),"")</f>
        <v/>
      </c>
      <c r="N240" s="53"/>
      <c r="O240" s="53"/>
    </row>
    <row r="241" spans="1:15">
      <c r="A241" s="32" t="str">
        <f>IF(F241&lt;&gt;"",1+MAX($A$128:A240),"")</f>
        <v/>
      </c>
      <c r="N241" s="53"/>
      <c r="O241" s="53"/>
    </row>
    <row r="242" spans="1:15">
      <c r="A242" s="32" t="str">
        <f>IF(F242&lt;&gt;"",1+MAX($A$128:A241),"")</f>
        <v/>
      </c>
      <c r="N242" s="53"/>
      <c r="O242" s="53"/>
    </row>
    <row r="243" spans="1:15">
      <c r="A243" s="32" t="str">
        <f>IF(F243&lt;&gt;"",1+MAX($A$128:A242),"")</f>
        <v/>
      </c>
      <c r="N243" s="53"/>
      <c r="O243" s="53"/>
    </row>
    <row r="244" spans="1:15">
      <c r="A244" s="32" t="str">
        <f>IF(F244&lt;&gt;"",1+MAX($A$128:A243),"")</f>
        <v/>
      </c>
      <c r="N244" s="53"/>
      <c r="O244" s="53"/>
    </row>
    <row r="245" spans="1:15">
      <c r="A245" s="32" t="str">
        <f>IF(F245&lt;&gt;"",1+MAX($A$128:A244),"")</f>
        <v/>
      </c>
      <c r="N245" s="53"/>
      <c r="O245" s="53"/>
    </row>
    <row r="246" spans="1:15">
      <c r="A246" s="32" t="str">
        <f>IF(F246&lt;&gt;"",1+MAX($A$128:A245),"")</f>
        <v/>
      </c>
      <c r="N246" s="53"/>
      <c r="O246" s="53"/>
    </row>
    <row r="247" spans="1:15">
      <c r="A247" s="32" t="str">
        <f>IF(F247&lt;&gt;"",1+MAX($A$128:A246),"")</f>
        <v/>
      </c>
      <c r="N247" s="53"/>
      <c r="O247" s="53"/>
    </row>
    <row r="248" spans="1:15">
      <c r="A248" s="32" t="str">
        <f>IF(F248&lt;&gt;"",1+MAX($A$128:A247),"")</f>
        <v/>
      </c>
      <c r="N248" s="53"/>
      <c r="O248" s="53"/>
    </row>
    <row r="249" spans="1:15">
      <c r="A249" s="32" t="str">
        <f>IF(F249&lt;&gt;"",1+MAX($A$128:A248),"")</f>
        <v/>
      </c>
      <c r="N249" s="53"/>
      <c r="O249" s="53"/>
    </row>
    <row r="250" spans="1:15">
      <c r="A250" s="32" t="str">
        <f>IF(F250&lt;&gt;"",1+MAX($A$128:A249),"")</f>
        <v/>
      </c>
      <c r="N250" s="53"/>
      <c r="O250" s="53"/>
    </row>
    <row r="251" spans="1:15">
      <c r="A251" s="32" t="str">
        <f>IF(F251&lt;&gt;"",1+MAX($A$128:A250),"")</f>
        <v/>
      </c>
      <c r="N251" s="53"/>
      <c r="O251" s="53"/>
    </row>
    <row r="252" spans="1:15">
      <c r="A252" s="32" t="str">
        <f>IF(F252&lt;&gt;"",1+MAX($A$128:A251),"")</f>
        <v/>
      </c>
      <c r="N252" s="53"/>
      <c r="O252" s="53"/>
    </row>
    <row r="253" spans="1:15">
      <c r="A253" s="32" t="str">
        <f>IF(F253&lt;&gt;"",1+MAX($A$128:A252),"")</f>
        <v/>
      </c>
      <c r="N253" s="53"/>
      <c r="O253" s="53"/>
    </row>
    <row r="254" spans="1:15">
      <c r="A254" s="32" t="str">
        <f>IF(F254&lt;&gt;"",1+MAX($A$128:A253),"")</f>
        <v/>
      </c>
      <c r="N254" s="53"/>
      <c r="O254" s="53"/>
    </row>
    <row r="255" spans="1:15">
      <c r="A255" s="32" t="str">
        <f>IF(F255&lt;&gt;"",1+MAX($A$128:A254),"")</f>
        <v/>
      </c>
      <c r="N255" s="53"/>
      <c r="O255" s="53"/>
    </row>
    <row r="256" spans="1:15">
      <c r="A256" s="32" t="str">
        <f>IF(F256&lt;&gt;"",1+MAX($A$128:A255),"")</f>
        <v/>
      </c>
      <c r="N256" s="53"/>
      <c r="O256" s="53"/>
    </row>
    <row r="257" spans="1:15">
      <c r="A257" s="32" t="str">
        <f>IF(F257&lt;&gt;"",1+MAX($A$128:A256),"")</f>
        <v/>
      </c>
      <c r="N257" s="53"/>
      <c r="O257" s="53"/>
    </row>
    <row r="258" spans="1:15">
      <c r="A258" s="32" t="str">
        <f>IF(F258&lt;&gt;"",1+MAX($A$128:A257),"")</f>
        <v/>
      </c>
      <c r="N258" s="53"/>
      <c r="O258" s="53"/>
    </row>
    <row r="259" spans="1:15">
      <c r="A259" s="32" t="str">
        <f>IF(F259&lt;&gt;"",1+MAX($A$128:A258),"")</f>
        <v/>
      </c>
      <c r="N259" s="53"/>
      <c r="O259" s="53"/>
    </row>
    <row r="260" spans="1:15">
      <c r="A260" s="32" t="str">
        <f>IF(F260&lt;&gt;"",1+MAX($A$128:A259),"")</f>
        <v/>
      </c>
      <c r="N260" s="53"/>
      <c r="O260" s="53"/>
    </row>
    <row r="261" spans="1:15">
      <c r="A261" s="32" t="str">
        <f>IF(F261&lt;&gt;"",1+MAX($A$128:A260),"")</f>
        <v/>
      </c>
      <c r="N261" s="53"/>
      <c r="O261" s="53"/>
    </row>
    <row r="262" spans="1:15">
      <c r="A262" s="32" t="str">
        <f>IF(F262&lt;&gt;"",1+MAX($A$128:A261),"")</f>
        <v/>
      </c>
      <c r="N262" s="53"/>
      <c r="O262" s="53"/>
    </row>
    <row r="263" spans="1:15">
      <c r="A263" s="32" t="str">
        <f>IF(F263&lt;&gt;"",1+MAX($A$128:A262),"")</f>
        <v/>
      </c>
      <c r="N263" s="53"/>
      <c r="O263" s="53"/>
    </row>
    <row r="264" spans="1:15">
      <c r="A264" s="32" t="str">
        <f>IF(F264&lt;&gt;"",1+MAX($A$128:A263),"")</f>
        <v/>
      </c>
      <c r="N264" s="53"/>
      <c r="O264" s="53"/>
    </row>
    <row r="265" spans="1:15">
      <c r="A265" s="32" t="str">
        <f>IF(F265&lt;&gt;"",1+MAX($A$128:A264),"")</f>
        <v/>
      </c>
      <c r="N265" s="53"/>
      <c r="O265" s="53"/>
    </row>
    <row r="266" spans="1:15">
      <c r="A266" s="32" t="str">
        <f>IF(F266&lt;&gt;"",1+MAX($A$128:A265),"")</f>
        <v/>
      </c>
      <c r="N266" s="53"/>
      <c r="O266" s="53"/>
    </row>
    <row r="267" spans="1:15">
      <c r="A267" s="32" t="str">
        <f>IF(F267&lt;&gt;"",1+MAX($A$128:A266),"")</f>
        <v/>
      </c>
      <c r="N267" s="53"/>
      <c r="O267" s="53"/>
    </row>
    <row r="268" spans="1:15">
      <c r="A268" s="32" t="str">
        <f>IF(F268&lt;&gt;"",1+MAX($A$128:A267),"")</f>
        <v/>
      </c>
      <c r="N268" s="53"/>
      <c r="O268" s="53"/>
    </row>
    <row r="269" spans="1:15">
      <c r="A269" s="32" t="str">
        <f>IF(F269&lt;&gt;"",1+MAX($A$128:A268),"")</f>
        <v/>
      </c>
      <c r="N269" s="53"/>
      <c r="O269" s="53"/>
    </row>
    <row r="270" spans="1:15">
      <c r="A270" s="32" t="str">
        <f>IF(F270&lt;&gt;"",1+MAX($A$128:A269),"")</f>
        <v/>
      </c>
      <c r="N270" s="53"/>
      <c r="O270" s="53"/>
    </row>
    <row r="271" spans="1:15">
      <c r="A271" s="32" t="str">
        <f>IF(F271&lt;&gt;"",1+MAX($A$128:A270),"")</f>
        <v/>
      </c>
      <c r="N271" s="53"/>
      <c r="O271" s="53"/>
    </row>
    <row r="272" spans="1:15">
      <c r="A272" s="32" t="str">
        <f>IF(F272&lt;&gt;"",1+MAX($A$128:A271),"")</f>
        <v/>
      </c>
      <c r="N272" s="53"/>
      <c r="O272" s="53"/>
    </row>
    <row r="273" spans="1:15">
      <c r="A273" s="32" t="str">
        <f>IF(F273&lt;&gt;"",1+MAX($A$128:A272),"")</f>
        <v/>
      </c>
      <c r="N273" s="53"/>
      <c r="O273" s="53"/>
    </row>
    <row r="274" spans="1:15">
      <c r="A274" s="32" t="str">
        <f>IF(F274&lt;&gt;"",1+MAX($A$128:A273),"")</f>
        <v/>
      </c>
      <c r="N274" s="53"/>
      <c r="O274" s="53"/>
    </row>
    <row r="275" spans="1:15">
      <c r="A275" s="32" t="str">
        <f>IF(F275&lt;&gt;"",1+MAX($A$128:A274),"")</f>
        <v/>
      </c>
      <c r="N275" s="53"/>
      <c r="O275" s="53"/>
    </row>
    <row r="276" spans="1:15">
      <c r="A276" s="32" t="str">
        <f>IF(F276&lt;&gt;"",1+MAX($A$128:A275),"")</f>
        <v/>
      </c>
      <c r="N276" s="53"/>
      <c r="O276" s="53"/>
    </row>
    <row r="277" spans="1:15">
      <c r="A277" s="32" t="str">
        <f>IF(F277&lt;&gt;"",1+MAX($A$128:A276),"")</f>
        <v/>
      </c>
      <c r="N277" s="53"/>
      <c r="O277" s="53"/>
    </row>
    <row r="278" spans="1:15">
      <c r="A278" s="32" t="str">
        <f>IF(F278&lt;&gt;"",1+MAX($A$128:A277),"")</f>
        <v/>
      </c>
      <c r="N278" s="53"/>
      <c r="O278" s="53"/>
    </row>
    <row r="279" spans="1:15">
      <c r="A279" s="32" t="str">
        <f>IF(F279&lt;&gt;"",1+MAX($A$128:A278),"")</f>
        <v/>
      </c>
      <c r="N279" s="53"/>
      <c r="O279" s="53"/>
    </row>
    <row r="280" spans="1:15">
      <c r="A280" s="32" t="str">
        <f>IF(F280&lt;&gt;"",1+MAX($A$128:A279),"")</f>
        <v/>
      </c>
      <c r="N280" s="53"/>
      <c r="O280" s="53"/>
    </row>
    <row r="281" spans="1:15">
      <c r="A281" s="32" t="str">
        <f>IF(F281&lt;&gt;"",1+MAX($A$128:A280),"")</f>
        <v/>
      </c>
      <c r="N281" s="53"/>
      <c r="O281" s="53"/>
    </row>
    <row r="282" spans="1:15">
      <c r="A282" s="32" t="str">
        <f>IF(F282&lt;&gt;"",1+MAX($A$128:A281),"")</f>
        <v/>
      </c>
      <c r="N282" s="53"/>
      <c r="O282" s="53"/>
    </row>
    <row r="283" spans="1:15">
      <c r="A283" s="32" t="str">
        <f>IF(F283&lt;&gt;"",1+MAX($A$128:A282),"")</f>
        <v/>
      </c>
      <c r="N283" s="53"/>
      <c r="O283" s="53"/>
    </row>
    <row r="284" spans="1:15">
      <c r="A284" s="32" t="str">
        <f>IF(F284&lt;&gt;"",1+MAX($A$128:A283),"")</f>
        <v/>
      </c>
      <c r="N284" s="53"/>
      <c r="O284" s="53"/>
    </row>
    <row r="285" spans="1:15">
      <c r="A285" s="32" t="str">
        <f>IF(F285&lt;&gt;"",1+MAX($A$128:A284),"")</f>
        <v/>
      </c>
      <c r="N285" s="53"/>
      <c r="O285" s="53"/>
    </row>
    <row r="286" spans="1:15">
      <c r="A286" s="32" t="str">
        <f>IF(F286&lt;&gt;"",1+MAX($A$128:A285),"")</f>
        <v/>
      </c>
      <c r="N286" s="53"/>
      <c r="O286" s="53"/>
    </row>
    <row r="287" spans="1:15">
      <c r="A287" s="32" t="str">
        <f>IF(F287&lt;&gt;"",1+MAX($A$128:A286),"")</f>
        <v/>
      </c>
      <c r="N287" s="53"/>
      <c r="O287" s="53"/>
    </row>
    <row r="288" spans="1:15">
      <c r="N288" s="53"/>
      <c r="O288" s="53"/>
    </row>
    <row r="289" spans="14:15">
      <c r="N289" s="53"/>
      <c r="O289" s="53"/>
    </row>
    <row r="290" spans="14:15">
      <c r="N290" s="53"/>
      <c r="O290" s="53"/>
    </row>
    <row r="291" spans="14:15">
      <c r="N291" s="53"/>
      <c r="O291" s="53"/>
    </row>
    <row r="292" spans="14:15">
      <c r="N292" s="53"/>
      <c r="O292" s="53"/>
    </row>
    <row r="293" spans="14:15">
      <c r="N293" s="53"/>
      <c r="O293" s="53"/>
    </row>
    <row r="294" spans="14:15">
      <c r="N294" s="53"/>
      <c r="O294" s="53"/>
    </row>
    <row r="295" spans="14:15">
      <c r="N295" s="53"/>
      <c r="O295" s="53"/>
    </row>
    <row r="296" spans="14:15">
      <c r="N296" s="53"/>
      <c r="O296" s="53"/>
    </row>
    <row r="297" spans="14:15">
      <c r="N297" s="53"/>
      <c r="O297" s="53"/>
    </row>
    <row r="298" spans="14:15">
      <c r="N298" s="53"/>
      <c r="O298" s="53"/>
    </row>
    <row r="299" spans="14:15">
      <c r="N299" s="53"/>
      <c r="O299" s="53"/>
    </row>
    <row r="300" spans="14:15">
      <c r="N300" s="53"/>
      <c r="O300" s="53"/>
    </row>
    <row r="301" spans="14:15">
      <c r="N301" s="53"/>
      <c r="O301" s="53"/>
    </row>
    <row r="302" spans="14:15">
      <c r="N302" s="53"/>
      <c r="O302" s="53"/>
    </row>
    <row r="303" spans="14:15">
      <c r="N303" s="53"/>
      <c r="O303" s="53"/>
    </row>
    <row r="304" spans="14:15">
      <c r="N304" s="53"/>
      <c r="O304" s="53"/>
    </row>
    <row r="305" spans="14:15">
      <c r="N305" s="53"/>
      <c r="O305" s="53"/>
    </row>
    <row r="306" spans="14:15">
      <c r="N306" s="53"/>
      <c r="O306" s="53"/>
    </row>
    <row r="307" spans="14:15">
      <c r="N307" s="53"/>
      <c r="O307" s="53"/>
    </row>
    <row r="308" spans="14:15">
      <c r="N308" s="53"/>
      <c r="O308" s="53"/>
    </row>
    <row r="309" spans="14:15">
      <c r="N309" s="53"/>
      <c r="O309" s="53"/>
    </row>
    <row r="310" spans="14:15">
      <c r="N310" s="53"/>
      <c r="O310" s="53"/>
    </row>
    <row r="311" spans="14:15">
      <c r="N311" s="53"/>
      <c r="O311" s="53"/>
    </row>
    <row r="312" spans="14:15">
      <c r="N312" s="53"/>
      <c r="O312" s="53"/>
    </row>
    <row r="313" spans="14:15">
      <c r="N313" s="53"/>
      <c r="O313" s="53"/>
    </row>
    <row r="314" spans="14:15">
      <c r="N314" s="53"/>
      <c r="O314" s="53"/>
    </row>
    <row r="315" spans="14:15">
      <c r="N315" s="53"/>
      <c r="O315" s="53"/>
    </row>
    <row r="316" spans="14:15">
      <c r="N316" s="53"/>
      <c r="O316" s="53"/>
    </row>
    <row r="317" spans="14:15">
      <c r="N317" s="53"/>
      <c r="O317" s="53"/>
    </row>
    <row r="318" spans="14:15">
      <c r="N318" s="53"/>
      <c r="O318" s="53"/>
    </row>
    <row r="319" spans="14:15">
      <c r="N319" s="53"/>
      <c r="O319" s="53"/>
    </row>
    <row r="320" spans="14:15">
      <c r="N320" s="53"/>
      <c r="O320" s="53"/>
    </row>
    <row r="321" spans="14:15">
      <c r="N321" s="53"/>
      <c r="O321" s="53"/>
    </row>
    <row r="322" spans="14:15">
      <c r="N322" s="53"/>
      <c r="O322" s="53"/>
    </row>
    <row r="323" spans="14:15">
      <c r="N323" s="53"/>
      <c r="O323" s="53"/>
    </row>
    <row r="324" spans="14:15">
      <c r="N324" s="53"/>
      <c r="O324" s="53"/>
    </row>
    <row r="325" spans="14:15">
      <c r="N325" s="53"/>
      <c r="O325" s="53"/>
    </row>
    <row r="326" spans="14:15">
      <c r="N326" s="53"/>
      <c r="O326" s="53"/>
    </row>
    <row r="327" spans="14:15">
      <c r="N327" s="53"/>
      <c r="O327" s="53"/>
    </row>
    <row r="328" spans="14:15">
      <c r="N328" s="53"/>
      <c r="O328" s="53"/>
    </row>
    <row r="329" spans="14:15">
      <c r="N329" s="53"/>
      <c r="O329" s="53"/>
    </row>
    <row r="330" spans="14:15">
      <c r="N330" s="53"/>
      <c r="O330" s="53"/>
    </row>
    <row r="331" spans="14:15">
      <c r="N331" s="53"/>
      <c r="O331" s="53"/>
    </row>
    <row r="332" spans="14:15">
      <c r="N332" s="53"/>
      <c r="O332" s="53"/>
    </row>
    <row r="333" spans="14:15">
      <c r="N333" s="53"/>
      <c r="O333" s="53"/>
    </row>
    <row r="334" spans="14:15">
      <c r="N334" s="53"/>
      <c r="O334" s="53"/>
    </row>
    <row r="335" spans="14:15">
      <c r="N335" s="53"/>
      <c r="O335" s="53"/>
    </row>
    <row r="336" spans="14:15">
      <c r="N336" s="53"/>
      <c r="O336" s="53"/>
    </row>
    <row r="337" spans="14:15">
      <c r="N337" s="53"/>
      <c r="O337" s="53"/>
    </row>
    <row r="338" spans="14:15">
      <c r="N338" s="53"/>
      <c r="O338" s="53"/>
    </row>
    <row r="339" spans="14:15">
      <c r="N339" s="53"/>
      <c r="O339" s="53"/>
    </row>
    <row r="340" spans="14:15">
      <c r="N340" s="53"/>
      <c r="O340" s="53"/>
    </row>
    <row r="341" spans="14:15">
      <c r="N341" s="53"/>
      <c r="O341" s="53"/>
    </row>
    <row r="342" spans="14:15">
      <c r="N342" s="53"/>
      <c r="O342" s="53"/>
    </row>
    <row r="343" spans="14:15">
      <c r="N343" s="53"/>
      <c r="O343" s="53"/>
    </row>
    <row r="344" spans="14:15">
      <c r="N344" s="53"/>
      <c r="O344" s="53"/>
    </row>
    <row r="345" spans="14:15">
      <c r="N345" s="53"/>
      <c r="O345" s="53"/>
    </row>
    <row r="346" spans="14:15">
      <c r="N346" s="53"/>
      <c r="O346" s="53"/>
    </row>
    <row r="347" spans="14:15">
      <c r="N347" s="53"/>
      <c r="O347" s="53"/>
    </row>
    <row r="348" spans="14:15">
      <c r="N348" s="53"/>
      <c r="O348" s="53"/>
    </row>
    <row r="349" spans="14:15">
      <c r="N349" s="53"/>
      <c r="O349" s="53"/>
    </row>
    <row r="350" spans="14:15">
      <c r="N350" s="53"/>
      <c r="O350" s="53"/>
    </row>
    <row r="351" spans="14:15">
      <c r="N351" s="53"/>
      <c r="O351" s="53"/>
    </row>
    <row r="352" spans="14:15">
      <c r="N352" s="53"/>
      <c r="O352" s="53"/>
    </row>
    <row r="353" spans="14:15">
      <c r="N353" s="53"/>
      <c r="O353" s="53"/>
    </row>
    <row r="354" spans="14:15">
      <c r="N354" s="53"/>
      <c r="O354" s="53"/>
    </row>
    <row r="355" spans="14:15">
      <c r="N355" s="53"/>
      <c r="O355" s="53"/>
    </row>
    <row r="356" spans="14:15">
      <c r="N356" s="53"/>
      <c r="O356" s="53"/>
    </row>
    <row r="357" spans="14:15">
      <c r="N357" s="53"/>
      <c r="O357" s="53"/>
    </row>
    <row r="358" spans="14:15">
      <c r="N358" s="53"/>
      <c r="O358" s="53"/>
    </row>
    <row r="359" spans="14:15">
      <c r="N359" s="53"/>
      <c r="O359" s="53"/>
    </row>
    <row r="360" spans="14:15">
      <c r="N360" s="53"/>
      <c r="O360" s="53"/>
    </row>
    <row r="361" spans="14:15">
      <c r="N361" s="53"/>
      <c r="O361" s="53"/>
    </row>
    <row r="362" spans="14:15">
      <c r="N362" s="53"/>
      <c r="O362" s="53"/>
    </row>
    <row r="363" spans="14:15">
      <c r="N363" s="53"/>
      <c r="O363" s="53"/>
    </row>
    <row r="364" spans="14:15">
      <c r="N364" s="53"/>
      <c r="O364" s="53"/>
    </row>
    <row r="365" spans="14:15">
      <c r="N365" s="53"/>
      <c r="O365" s="53"/>
    </row>
    <row r="366" spans="14:15">
      <c r="N366" s="53"/>
      <c r="O366" s="53"/>
    </row>
    <row r="367" spans="14:15">
      <c r="N367" s="53"/>
      <c r="O367" s="53"/>
    </row>
    <row r="368" spans="14:15">
      <c r="N368" s="53"/>
      <c r="O368" s="53"/>
    </row>
    <row r="369" spans="14:15">
      <c r="N369" s="53"/>
      <c r="O369" s="53"/>
    </row>
    <row r="370" spans="14:15">
      <c r="N370" s="53"/>
      <c r="O370" s="53"/>
    </row>
    <row r="371" spans="14:15">
      <c r="N371" s="53"/>
      <c r="O371" s="53"/>
    </row>
    <row r="372" spans="14:15">
      <c r="N372" s="53"/>
      <c r="O372" s="53"/>
    </row>
    <row r="373" spans="14:15">
      <c r="N373" s="53"/>
      <c r="O373" s="53"/>
    </row>
    <row r="374" spans="14:15">
      <c r="N374" s="53"/>
      <c r="O374" s="53"/>
    </row>
    <row r="375" spans="14:15">
      <c r="N375" s="53"/>
      <c r="O375" s="53"/>
    </row>
    <row r="376" spans="14:15">
      <c r="N376" s="53"/>
      <c r="O376" s="53"/>
    </row>
    <row r="377" spans="14:15">
      <c r="N377" s="53"/>
      <c r="O377" s="53"/>
    </row>
    <row r="378" spans="14:15">
      <c r="N378" s="53"/>
      <c r="O378" s="53"/>
    </row>
    <row r="379" spans="14:15">
      <c r="N379" s="53"/>
      <c r="O379" s="53"/>
    </row>
    <row r="380" spans="14:15">
      <c r="N380" s="53"/>
      <c r="O380" s="53"/>
    </row>
    <row r="381" spans="14:15">
      <c r="N381" s="53"/>
      <c r="O381" s="53"/>
    </row>
    <row r="382" spans="14:15">
      <c r="N382" s="53"/>
      <c r="O382" s="53"/>
    </row>
    <row r="383" spans="14:15">
      <c r="N383" s="53"/>
      <c r="O383" s="53"/>
    </row>
    <row r="384" spans="14:15">
      <c r="N384" s="53"/>
      <c r="O384" s="53"/>
    </row>
    <row r="385" spans="14:15">
      <c r="N385" s="53"/>
      <c r="O385" s="53"/>
    </row>
    <row r="386" spans="14:15">
      <c r="N386" s="53"/>
      <c r="O386" s="53"/>
    </row>
    <row r="387" spans="14:15">
      <c r="N387" s="53"/>
      <c r="O387" s="53"/>
    </row>
    <row r="388" spans="14:15">
      <c r="N388" s="53"/>
      <c r="O388" s="53"/>
    </row>
    <row r="389" spans="14:15">
      <c r="N389" s="53"/>
      <c r="O389" s="53"/>
    </row>
    <row r="390" spans="14:15">
      <c r="N390" s="53"/>
      <c r="O390" s="53"/>
    </row>
    <row r="391" spans="14:15">
      <c r="N391" s="53"/>
      <c r="O391" s="53"/>
    </row>
    <row r="392" spans="14:15">
      <c r="N392" s="53"/>
      <c r="O392" s="53"/>
    </row>
    <row r="393" spans="14:15">
      <c r="N393" s="53"/>
      <c r="O393" s="53"/>
    </row>
    <row r="394" spans="14:15">
      <c r="N394" s="53"/>
      <c r="O394" s="53"/>
    </row>
    <row r="395" spans="14:15">
      <c r="N395" s="53"/>
      <c r="O395" s="53"/>
    </row>
    <row r="396" spans="14:15">
      <c r="N396" s="53"/>
      <c r="O396" s="53"/>
    </row>
    <row r="397" spans="14:15">
      <c r="N397" s="53"/>
      <c r="O397" s="53"/>
    </row>
    <row r="398" spans="14:15">
      <c r="N398" s="53"/>
      <c r="O398" s="53"/>
    </row>
    <row r="399" spans="14:15">
      <c r="N399" s="53"/>
      <c r="O399" s="53"/>
    </row>
    <row r="400" spans="14:15">
      <c r="N400" s="53"/>
      <c r="O400" s="53"/>
    </row>
    <row r="401" spans="14:15">
      <c r="N401" s="53"/>
      <c r="O401" s="53"/>
    </row>
    <row r="402" spans="14:15">
      <c r="N402" s="53"/>
      <c r="O402" s="53"/>
    </row>
    <row r="403" spans="14:15">
      <c r="N403" s="53"/>
      <c r="O403" s="53"/>
    </row>
    <row r="404" spans="14:15">
      <c r="N404" s="53"/>
      <c r="O404" s="53"/>
    </row>
    <row r="405" spans="14:15">
      <c r="N405" s="53"/>
      <c r="O405" s="53"/>
    </row>
    <row r="406" spans="14:15">
      <c r="N406" s="53"/>
      <c r="O406" s="53"/>
    </row>
    <row r="407" spans="14:15">
      <c r="N407" s="53"/>
      <c r="O407" s="53"/>
    </row>
    <row r="408" spans="14:15">
      <c r="N408" s="53"/>
      <c r="O408" s="53"/>
    </row>
    <row r="409" spans="14:15">
      <c r="N409" s="53"/>
      <c r="O409" s="53"/>
    </row>
    <row r="410" spans="14:15">
      <c r="N410" s="53"/>
      <c r="O410" s="53"/>
    </row>
    <row r="411" spans="14:15">
      <c r="N411" s="53"/>
      <c r="O411" s="53"/>
    </row>
    <row r="412" spans="14:15">
      <c r="N412" s="53"/>
      <c r="O412" s="53"/>
    </row>
    <row r="413" spans="14:15">
      <c r="N413" s="53"/>
      <c r="O413" s="53"/>
    </row>
    <row r="414" spans="14:15">
      <c r="N414" s="53"/>
      <c r="O414" s="53"/>
    </row>
    <row r="415" spans="14:15">
      <c r="N415" s="53"/>
      <c r="O415" s="53"/>
    </row>
    <row r="416" spans="14:15">
      <c r="N416" s="53"/>
      <c r="O416" s="53"/>
    </row>
    <row r="417" spans="14:15">
      <c r="N417" s="53"/>
      <c r="O417" s="53"/>
    </row>
    <row r="418" spans="14:15">
      <c r="N418" s="53"/>
      <c r="O418" s="53"/>
    </row>
    <row r="419" spans="14:15">
      <c r="N419" s="53"/>
      <c r="O419" s="53"/>
    </row>
    <row r="420" spans="14:15">
      <c r="N420" s="53"/>
      <c r="O420" s="53"/>
    </row>
    <row r="421" spans="14:15">
      <c r="N421" s="53"/>
      <c r="O421" s="53"/>
    </row>
    <row r="422" spans="14:15">
      <c r="N422" s="53"/>
      <c r="O422" s="53"/>
    </row>
    <row r="423" spans="14:15">
      <c r="N423" s="53"/>
      <c r="O423" s="53"/>
    </row>
    <row r="424" spans="14:15">
      <c r="N424" s="53"/>
      <c r="O424" s="53"/>
    </row>
    <row r="425" spans="14:15">
      <c r="N425" s="53"/>
      <c r="O425" s="53"/>
    </row>
    <row r="426" spans="14:15">
      <c r="N426" s="53"/>
      <c r="O426" s="53"/>
    </row>
    <row r="427" spans="14:15">
      <c r="N427" s="53"/>
      <c r="O427" s="53"/>
    </row>
    <row r="428" spans="14:15">
      <c r="N428" s="53"/>
      <c r="O428" s="53"/>
    </row>
    <row r="429" spans="14:15">
      <c r="N429" s="53"/>
      <c r="O429" s="53"/>
    </row>
    <row r="430" spans="14:15">
      <c r="N430" s="53"/>
      <c r="O430" s="53"/>
    </row>
    <row r="431" spans="14:15">
      <c r="N431" s="53"/>
      <c r="O431" s="53"/>
    </row>
    <row r="432" spans="14:15">
      <c r="N432" s="53"/>
      <c r="O432" s="53"/>
    </row>
    <row r="433" spans="14:15">
      <c r="N433" s="53"/>
      <c r="O433" s="53"/>
    </row>
    <row r="434" spans="14:15">
      <c r="N434" s="53"/>
      <c r="O434" s="53"/>
    </row>
    <row r="435" spans="14:15">
      <c r="N435" s="53"/>
      <c r="O435" s="53"/>
    </row>
    <row r="436" spans="14:15">
      <c r="N436" s="53"/>
      <c r="O436" s="53"/>
    </row>
    <row r="437" spans="14:15">
      <c r="N437" s="53"/>
      <c r="O437" s="53"/>
    </row>
    <row r="438" spans="14:15">
      <c r="N438" s="53"/>
      <c r="O438" s="53"/>
    </row>
    <row r="439" spans="14:15">
      <c r="N439" s="53"/>
      <c r="O439" s="53"/>
    </row>
    <row r="440" spans="14:15">
      <c r="N440" s="53"/>
      <c r="O440" s="53"/>
    </row>
    <row r="441" spans="14:15">
      <c r="N441" s="53"/>
      <c r="O441" s="53"/>
    </row>
    <row r="442" spans="14:15">
      <c r="N442" s="53"/>
      <c r="O442" s="53"/>
    </row>
    <row r="443" spans="14:15">
      <c r="N443" s="53"/>
      <c r="O443" s="53"/>
    </row>
    <row r="444" spans="14:15">
      <c r="N444" s="53"/>
      <c r="O444" s="53"/>
    </row>
    <row r="445" spans="14:15">
      <c r="N445" s="53"/>
      <c r="O445" s="53"/>
    </row>
    <row r="446" spans="14:15">
      <c r="N446" s="53"/>
      <c r="O446" s="53"/>
    </row>
    <row r="447" spans="14:15">
      <c r="N447" s="53"/>
      <c r="O447" s="53"/>
    </row>
    <row r="448" spans="14:15">
      <c r="N448" s="53"/>
      <c r="O448" s="53"/>
    </row>
    <row r="449" spans="14:15">
      <c r="N449" s="53"/>
      <c r="O449" s="53"/>
    </row>
    <row r="450" spans="14:15">
      <c r="N450" s="53"/>
      <c r="O450" s="53"/>
    </row>
    <row r="451" spans="14:15">
      <c r="N451" s="53"/>
      <c r="O451" s="53"/>
    </row>
    <row r="452" spans="14:15">
      <c r="N452" s="53"/>
      <c r="O452" s="53"/>
    </row>
    <row r="453" spans="14:15">
      <c r="N453" s="53"/>
      <c r="O453" s="53"/>
    </row>
    <row r="454" spans="14:15">
      <c r="N454" s="53"/>
      <c r="O454" s="53"/>
    </row>
    <row r="455" spans="14:15">
      <c r="N455" s="53"/>
      <c r="O455" s="53"/>
    </row>
    <row r="456" spans="14:15">
      <c r="N456" s="53"/>
      <c r="O456" s="53"/>
    </row>
    <row r="457" spans="14:15">
      <c r="N457" s="53"/>
      <c r="O457" s="53"/>
    </row>
    <row r="458" spans="14:15">
      <c r="N458" s="53"/>
      <c r="O458" s="53"/>
    </row>
    <row r="459" spans="14:15">
      <c r="N459" s="53"/>
      <c r="O459" s="53"/>
    </row>
    <row r="460" spans="14:15">
      <c r="N460" s="53"/>
      <c r="O460" s="53"/>
    </row>
    <row r="461" spans="14:15">
      <c r="N461" s="53"/>
      <c r="O461" s="53"/>
    </row>
    <row r="462" spans="14:15">
      <c r="N462" s="53"/>
      <c r="O462" s="53"/>
    </row>
    <row r="463" spans="14:15">
      <c r="N463" s="53"/>
      <c r="O463" s="53"/>
    </row>
    <row r="464" spans="14:15">
      <c r="N464" s="53"/>
      <c r="O464" s="53"/>
    </row>
    <row r="465" spans="14:15">
      <c r="N465" s="53"/>
      <c r="O465" s="53"/>
    </row>
    <row r="466" spans="14:15">
      <c r="N466" s="53"/>
      <c r="O466" s="53"/>
    </row>
    <row r="467" spans="14:15">
      <c r="N467" s="53"/>
      <c r="O467" s="53"/>
    </row>
    <row r="468" spans="14:15">
      <c r="N468" s="53"/>
      <c r="O468" s="53"/>
    </row>
    <row r="469" spans="14:15">
      <c r="N469" s="53"/>
      <c r="O469" s="53"/>
    </row>
    <row r="470" spans="14:15">
      <c r="N470" s="53"/>
      <c r="O470" s="53"/>
    </row>
    <row r="471" spans="14:15">
      <c r="N471" s="53"/>
      <c r="O471" s="53"/>
    </row>
    <row r="472" spans="14:15">
      <c r="N472" s="53"/>
      <c r="O472" s="53"/>
    </row>
    <row r="473" spans="14:15">
      <c r="N473" s="53"/>
      <c r="O473" s="53"/>
    </row>
    <row r="474" spans="14:15">
      <c r="N474" s="53"/>
      <c r="O474" s="53"/>
    </row>
  </sheetData>
  <mergeCells count="29">
    <mergeCell ref="A2:P2"/>
    <mergeCell ref="D4:E4"/>
    <mergeCell ref="F4:I4"/>
    <mergeCell ref="B24:L24"/>
    <mergeCell ref="B26:B35"/>
    <mergeCell ref="B64:B92"/>
    <mergeCell ref="B96:B116"/>
    <mergeCell ref="D5:E5"/>
    <mergeCell ref="F5:I5"/>
    <mergeCell ref="B39:B40"/>
    <mergeCell ref="B41:B53"/>
    <mergeCell ref="B57:B63"/>
    <mergeCell ref="B94:L94"/>
    <mergeCell ref="B55:L55"/>
    <mergeCell ref="B37:L37"/>
    <mergeCell ref="B7:L7"/>
    <mergeCell ref="K120:P120"/>
    <mergeCell ref="A118:C118"/>
    <mergeCell ref="L127:O127"/>
    <mergeCell ref="A119:C119"/>
    <mergeCell ref="A120:C120"/>
    <mergeCell ref="A121:C121"/>
    <mergeCell ref="K125:M125"/>
    <mergeCell ref="K122:M122"/>
    <mergeCell ref="K124:M124"/>
    <mergeCell ref="K121:M121"/>
    <mergeCell ref="L126:O126"/>
    <mergeCell ref="K118:O118"/>
    <mergeCell ref="K123:M123"/>
  </mergeCells>
  <pageMargins left="0.7" right="0.7" top="0.75" bottom="0.75" header="0.3" footer="0.3"/>
  <pageSetup scale="3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1A7108E1-6A5C-42A4-BB52-874ED27A9D6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ESTIMATE</vt:lpstr>
      <vt:lpstr>ESTIMATE!Print_Area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Mehran Ali</cp:lastModifiedBy>
  <cp:lastPrinted>2020-09-10T21:20:00Z</cp:lastPrinted>
  <dcterms:created xsi:type="dcterms:W3CDTF">2018-05-17T19:16:00Z</dcterms:created>
  <dcterms:modified xsi:type="dcterms:W3CDTF">2025-12-09T14:37:19Z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ICV">
    <vt:lpwstr>0405DEA18B68449D8537BD939DD57EFC</vt:lpwstr>
  </property>
  <property fmtid="{D5CDD505-2E9C-101B-9397-08002B2CF9AE}" pid="4" name="KSOProductBuildVer">
    <vt:lpwstr>1033-12.2.0.18911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LinkedDataId">
    <vt:lpwstr>{1A7108E1-6A5C-42A4-BB52-874ED27A9D60}</vt:lpwstr>
  </property>
</Properties>
</file>