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kgn70336\Documents\TIRP II DOCUMENTS\TRC M&amp;E\"/>
    </mc:Choice>
  </mc:AlternateContent>
  <bookViews>
    <workbookView xWindow="0" yWindow="0" windowWidth="19200" windowHeight="6610" activeTab="2"/>
  </bookViews>
  <sheets>
    <sheet name="00  Instructions" sheetId="1" r:id="rId1"/>
    <sheet name="01 Dashboard" sheetId="2" r:id="rId2"/>
    <sheet name="02 Corporate M&amp;E Matrix" sheetId="3" r:id="rId3"/>
    <sheet name="03 Activity Input Register" sheetId="4" r:id="rId4"/>
    <sheet name="04 Evaluation Workplan" sheetId="5" r:id="rId5"/>
    <sheet name="05 Version Control" sheetId="6" r:id="rId6"/>
    <sheet name="06 Reference" sheetId="7" r:id="rId7"/>
    <sheet name="07_Jan2026_Import_Log" sheetId="8" state="hidden" r:id="rId8"/>
    <sheet name="08_KPI_Rationalization" sheetId="9" state="hidden" r:id="rId9"/>
  </sheets>
  <calcPr calcId="152511"/>
</workbook>
</file>

<file path=xl/calcChain.xml><?xml version="1.0" encoding="utf-8"?>
<calcChain xmlns="http://schemas.openxmlformats.org/spreadsheetml/2006/main">
  <c r="O95" i="3" l="1"/>
  <c r="O94" i="3"/>
  <c r="O93" i="3"/>
  <c r="O92" i="3"/>
  <c r="O91" i="3"/>
  <c r="O90" i="3"/>
  <c r="O89" i="3"/>
  <c r="O88" i="3"/>
  <c r="O87" i="3"/>
  <c r="O86" i="3"/>
  <c r="O85" i="3"/>
  <c r="O84" i="3"/>
  <c r="O83" i="3"/>
  <c r="O82" i="3"/>
  <c r="O81" i="3"/>
  <c r="O80" i="3"/>
  <c r="O79" i="3"/>
  <c r="O78" i="3"/>
  <c r="O77" i="3"/>
  <c r="O76" i="3"/>
  <c r="O75" i="3"/>
  <c r="O74" i="3"/>
  <c r="O73" i="3"/>
  <c r="O72" i="3"/>
  <c r="O71" i="3"/>
  <c r="O70" i="3"/>
  <c r="O69" i="3"/>
  <c r="O68" i="3"/>
  <c r="O67" i="3"/>
  <c r="O66" i="3"/>
  <c r="O65" i="3"/>
  <c r="O64" i="3"/>
  <c r="O63" i="3"/>
  <c r="O62" i="3"/>
  <c r="O61" i="3"/>
  <c r="O60" i="3"/>
  <c r="O59" i="3"/>
  <c r="O58" i="3"/>
  <c r="AA57" i="3"/>
  <c r="Z57" i="3"/>
  <c r="Y57" i="3"/>
  <c r="X57" i="3"/>
  <c r="W57" i="3"/>
  <c r="V57" i="3"/>
  <c r="U57" i="3"/>
  <c r="T57" i="3"/>
  <c r="S57" i="3"/>
  <c r="R57" i="3"/>
  <c r="Q57" i="3"/>
  <c r="P57" i="3"/>
  <c r="O57" i="3"/>
  <c r="AA56" i="3"/>
  <c r="Z56" i="3"/>
  <c r="Y56" i="3"/>
  <c r="X56" i="3"/>
  <c r="W56" i="3"/>
  <c r="V56" i="3"/>
  <c r="U56" i="3"/>
  <c r="T56" i="3"/>
  <c r="S56" i="3"/>
  <c r="R56" i="3"/>
  <c r="Q56" i="3"/>
  <c r="P56" i="3"/>
  <c r="O56" i="3"/>
  <c r="G56" i="3"/>
  <c r="O55" i="3"/>
  <c r="O54" i="3"/>
  <c r="O53" i="3"/>
  <c r="O52" i="3"/>
  <c r="O51" i="3"/>
  <c r="O50" i="3"/>
  <c r="O49" i="3"/>
  <c r="O48" i="3"/>
  <c r="O47" i="3"/>
  <c r="O46" i="3"/>
  <c r="O45" i="3"/>
  <c r="O44" i="3"/>
  <c r="O43" i="3"/>
  <c r="O42" i="3"/>
  <c r="O41" i="3"/>
  <c r="O40" i="3"/>
  <c r="O39" i="3"/>
  <c r="O38" i="3"/>
  <c r="O37" i="3"/>
  <c r="O36" i="3"/>
  <c r="O35" i="3"/>
  <c r="O34" i="3"/>
  <c r="O33" i="3"/>
  <c r="P32" i="3"/>
  <c r="O32" i="3"/>
  <c r="O31" i="3"/>
  <c r="O30" i="3"/>
  <c r="O29" i="3"/>
  <c r="O28" i="3"/>
  <c r="O27" i="3"/>
  <c r="O26" i="3"/>
  <c r="O25" i="3"/>
  <c r="O24" i="3"/>
  <c r="O23" i="3"/>
  <c r="O22" i="3"/>
  <c r="O21" i="3"/>
  <c r="O20" i="3"/>
  <c r="O19" i="3"/>
  <c r="O18" i="3"/>
  <c r="O17" i="3"/>
  <c r="O16" i="3"/>
  <c r="O15" i="3"/>
  <c r="O14" i="3"/>
  <c r="O13" i="3"/>
  <c r="O12" i="3"/>
  <c r="O11" i="3"/>
  <c r="O10" i="3"/>
  <c r="O9" i="3"/>
  <c r="O8" i="3"/>
  <c r="O7" i="3"/>
  <c r="O6" i="3"/>
  <c r="O5" i="3"/>
  <c r="P3" i="3"/>
  <c r="AO71" i="3" s="1"/>
  <c r="M77" i="2"/>
  <c r="M76" i="2"/>
  <c r="M75" i="2"/>
  <c r="C23" i="2" s="1"/>
  <c r="M73" i="2"/>
  <c r="C22" i="2" s="1"/>
  <c r="M70" i="2"/>
  <c r="E4" i="2"/>
  <c r="M72" i="2" l="1"/>
  <c r="C21" i="2" s="1"/>
  <c r="M71" i="2"/>
  <c r="A9" i="2" s="1"/>
  <c r="AO5" i="3"/>
  <c r="AN28" i="3"/>
  <c r="AO82" i="3"/>
  <c r="AN23" i="3"/>
  <c r="AN5" i="3"/>
  <c r="AN18" i="3"/>
  <c r="AO23" i="3"/>
  <c r="AO28" i="3"/>
  <c r="AN77" i="3"/>
  <c r="AO18" i="3"/>
  <c r="AN39" i="3"/>
  <c r="AN44" i="3"/>
  <c r="AN49" i="3"/>
  <c r="AN60" i="3"/>
  <c r="AO34" i="3"/>
  <c r="AO39" i="3"/>
  <c r="AQ39" i="3" s="1"/>
  <c r="AO44" i="3"/>
  <c r="AO55" i="3"/>
  <c r="AO60" i="3"/>
  <c r="AO73" i="3"/>
  <c r="AN15" i="3"/>
  <c r="AO26" i="3"/>
  <c r="AN31" i="3"/>
  <c r="AN68" i="3"/>
  <c r="AN86" i="3"/>
  <c r="AO31" i="3"/>
  <c r="AN36" i="3"/>
  <c r="AN52" i="3"/>
  <c r="AO68" i="3"/>
  <c r="AO86" i="3"/>
  <c r="AN10" i="3"/>
  <c r="AO42" i="3"/>
  <c r="AO47" i="3"/>
  <c r="AO52" i="3"/>
  <c r="AO63" i="3"/>
  <c r="AN82" i="3"/>
  <c r="AN91" i="3"/>
  <c r="AO91" i="3"/>
  <c r="AN65" i="3"/>
  <c r="F16" i="2"/>
  <c r="AN8" i="3"/>
  <c r="AO16" i="3"/>
  <c r="AN21" i="3"/>
  <c r="AO49" i="3"/>
  <c r="AN57" i="3"/>
  <c r="AN70" i="3"/>
  <c r="AN75" i="3"/>
  <c r="AN80" i="3"/>
  <c r="AN84" i="3"/>
  <c r="AN88" i="3"/>
  <c r="H16" i="2"/>
  <c r="AO8" i="3"/>
  <c r="AN13" i="3"/>
  <c r="AO21" i="3"/>
  <c r="AN25" i="3"/>
  <c r="AO37" i="3"/>
  <c r="AN41" i="3"/>
  <c r="AN54" i="3"/>
  <c r="AO66" i="3"/>
  <c r="AO75" i="3"/>
  <c r="AO80" i="3"/>
  <c r="AO84" i="3"/>
  <c r="AO94" i="3"/>
  <c r="C20" i="2"/>
  <c r="AO13" i="3"/>
  <c r="AN34" i="3"/>
  <c r="AN46" i="3"/>
  <c r="AN56" i="3"/>
  <c r="AO56" i="3"/>
  <c r="AO58" i="3"/>
  <c r="AN63" i="3"/>
  <c r="B16" i="2"/>
  <c r="AO6" i="3"/>
  <c r="AO11" i="3"/>
  <c r="AN16" i="3"/>
  <c r="AO19" i="3"/>
  <c r="AN26" i="3"/>
  <c r="AO29" i="3"/>
  <c r="AO32" i="3"/>
  <c r="AN37" i="3"/>
  <c r="AN42" i="3"/>
  <c r="AN47" i="3"/>
  <c r="AO50" i="3"/>
  <c r="AN55" i="3"/>
  <c r="AN58" i="3"/>
  <c r="AO61" i="3"/>
  <c r="AN66" i="3"/>
  <c r="AN71" i="3"/>
  <c r="AP71" i="3" s="1"/>
  <c r="AN73" i="3"/>
  <c r="AN78" i="3"/>
  <c r="AN89" i="3"/>
  <c r="AO92" i="3"/>
  <c r="D16" i="2"/>
  <c r="AO78" i="3"/>
  <c r="AO89" i="3"/>
  <c r="AN94" i="3"/>
  <c r="AN7" i="3"/>
  <c r="AO10" i="3"/>
  <c r="AN12" i="3"/>
  <c r="AO15" i="3"/>
  <c r="AN20" i="3"/>
  <c r="AO25" i="3"/>
  <c r="AN30" i="3"/>
  <c r="AN33" i="3"/>
  <c r="AO36" i="3"/>
  <c r="AO41" i="3"/>
  <c r="AO46" i="3"/>
  <c r="AN51" i="3"/>
  <c r="AO54" i="3"/>
  <c r="AO57" i="3"/>
  <c r="AN62" i="3"/>
  <c r="AO65" i="3"/>
  <c r="AO70" i="3"/>
  <c r="AN72" i="3"/>
  <c r="AO77" i="3"/>
  <c r="AO88" i="3"/>
  <c r="AN93" i="3"/>
  <c r="AO7" i="3"/>
  <c r="AO12" i="3"/>
  <c r="AN17" i="3"/>
  <c r="AO20" i="3"/>
  <c r="AN27" i="3"/>
  <c r="AO30" i="3"/>
  <c r="AO33" i="3"/>
  <c r="AN38" i="3"/>
  <c r="AN43" i="3"/>
  <c r="AN48" i="3"/>
  <c r="AO51" i="3"/>
  <c r="AN59" i="3"/>
  <c r="AO62" i="3"/>
  <c r="AN67" i="3"/>
  <c r="AO72" i="3"/>
  <c r="AN74" i="3"/>
  <c r="AN79" i="3"/>
  <c r="AN90" i="3"/>
  <c r="AO93" i="3"/>
  <c r="AN95" i="3"/>
  <c r="G9" i="2"/>
  <c r="AN9" i="3"/>
  <c r="AN14" i="3"/>
  <c r="AO17" i="3"/>
  <c r="AN22" i="3"/>
  <c r="AN24" i="3"/>
  <c r="AO27" i="3"/>
  <c r="AN35" i="3"/>
  <c r="AO38" i="3"/>
  <c r="AN40" i="3"/>
  <c r="AO43" i="3"/>
  <c r="AN45" i="3"/>
  <c r="AO48" i="3"/>
  <c r="AN53" i="3"/>
  <c r="AO59" i="3"/>
  <c r="AN64" i="3"/>
  <c r="AO67" i="3"/>
  <c r="AN69" i="3"/>
  <c r="AO74" i="3"/>
  <c r="AN76" i="3"/>
  <c r="AO79" i="3"/>
  <c r="AN81" i="3"/>
  <c r="AN83" i="3"/>
  <c r="AN85" i="3"/>
  <c r="AN87" i="3"/>
  <c r="AO90" i="3"/>
  <c r="AO95" i="3"/>
  <c r="J9" i="2"/>
  <c r="AN6" i="3"/>
  <c r="AO9" i="3"/>
  <c r="AN11" i="3"/>
  <c r="AO14" i="3"/>
  <c r="AN19" i="3"/>
  <c r="AO22" i="3"/>
  <c r="AO24" i="3"/>
  <c r="AN29" i="3"/>
  <c r="AN32" i="3"/>
  <c r="AO35" i="3"/>
  <c r="AO40" i="3"/>
  <c r="AO45" i="3"/>
  <c r="AN50" i="3"/>
  <c r="AO53" i="3"/>
  <c r="AN61" i="3"/>
  <c r="AO64" i="3"/>
  <c r="AO69" i="3"/>
  <c r="AO76" i="3"/>
  <c r="AO81" i="3"/>
  <c r="AO83" i="3"/>
  <c r="AO85" i="3"/>
  <c r="AO87" i="3"/>
  <c r="AN92" i="3"/>
  <c r="AP29" i="3" l="1"/>
  <c r="AQ60" i="3"/>
  <c r="D9" i="2"/>
  <c r="AP82" i="3"/>
  <c r="AP25" i="3"/>
  <c r="AQ56" i="3"/>
  <c r="AQ21" i="3"/>
  <c r="AQ65" i="3"/>
  <c r="AP70" i="3"/>
  <c r="AQ52" i="3"/>
  <c r="AP6" i="3"/>
  <c r="AQ15" i="3"/>
  <c r="AP34" i="3"/>
  <c r="AQ7" i="3"/>
  <c r="AP10" i="3"/>
  <c r="AP28" i="3"/>
  <c r="AQ91" i="3"/>
  <c r="AQ5" i="3"/>
  <c r="AQ64" i="3"/>
  <c r="AQ8" i="3"/>
  <c r="AP46" i="3"/>
  <c r="AP94" i="3"/>
  <c r="AQ13" i="3"/>
  <c r="AQ77" i="3"/>
  <c r="AQ20" i="3"/>
  <c r="AQ89" i="3"/>
  <c r="AP50" i="3"/>
  <c r="AP65" i="3"/>
  <c r="AQ49" i="3"/>
  <c r="AQ18" i="3"/>
  <c r="AQ87" i="3"/>
  <c r="AQ25" i="3"/>
  <c r="AQ12" i="3"/>
  <c r="AP36" i="3"/>
  <c r="AQ33" i="3"/>
  <c r="AQ67" i="3"/>
  <c r="AQ93" i="3"/>
  <c r="AP5" i="3"/>
  <c r="AP61" i="3"/>
  <c r="AP92" i="3"/>
  <c r="AQ24" i="3"/>
  <c r="AQ59" i="3"/>
  <c r="AQ27" i="3"/>
  <c r="AP15" i="3"/>
  <c r="AP19" i="3"/>
  <c r="AQ14" i="3"/>
  <c r="AQ34" i="3"/>
  <c r="AP23" i="3"/>
  <c r="AQ40" i="3"/>
  <c r="AQ43" i="3"/>
  <c r="AQ17" i="3"/>
  <c r="AQ62" i="3"/>
  <c r="AP63" i="3"/>
  <c r="AQ41" i="3"/>
  <c r="AQ57" i="3"/>
  <c r="AQ31" i="3"/>
  <c r="AQ88" i="3"/>
  <c r="AQ79" i="3"/>
  <c r="AP41" i="3"/>
  <c r="AP49" i="3"/>
  <c r="AQ63" i="3"/>
  <c r="AP18" i="3"/>
  <c r="AQ69" i="3"/>
  <c r="AQ90" i="3"/>
  <c r="AQ74" i="3"/>
  <c r="AQ36" i="3"/>
  <c r="AQ30" i="3"/>
  <c r="AP57" i="3"/>
  <c r="AP91" i="3"/>
  <c r="AP32" i="3"/>
  <c r="AQ70" i="3"/>
  <c r="AQ28" i="3"/>
  <c r="AP54" i="3"/>
  <c r="AQ46" i="3"/>
  <c r="AP77" i="3"/>
  <c r="AP86" i="3"/>
  <c r="AP60" i="3"/>
  <c r="AP68" i="3"/>
  <c r="AP31" i="3"/>
  <c r="AP52" i="3"/>
  <c r="AP95" i="3"/>
  <c r="AP38" i="3"/>
  <c r="AP44" i="3"/>
  <c r="AP39" i="3"/>
  <c r="AP13" i="3"/>
  <c r="AQ48" i="3"/>
  <c r="AP53" i="3"/>
  <c r="AP59" i="3"/>
  <c r="AP35" i="3"/>
  <c r="AP9" i="3"/>
  <c r="AP33" i="3"/>
  <c r="AP21" i="3"/>
  <c r="AP85" i="3"/>
  <c r="AP79" i="3"/>
  <c r="AP56" i="3"/>
  <c r="AP45" i="3"/>
  <c r="AP74" i="3"/>
  <c r="AP72" i="3"/>
  <c r="AP51" i="3"/>
  <c r="AP30" i="3"/>
  <c r="AQ11" i="3"/>
  <c r="AP84" i="3"/>
  <c r="AP8" i="3"/>
  <c r="AP81" i="3"/>
  <c r="AQ78" i="3"/>
  <c r="AP80" i="3"/>
  <c r="AP43" i="3"/>
  <c r="AP75" i="3"/>
  <c r="AP76" i="3"/>
  <c r="AQ37" i="3"/>
  <c r="AP37" i="3"/>
  <c r="AQ35" i="3"/>
  <c r="AP64" i="3"/>
  <c r="AP24" i="3"/>
  <c r="AP48" i="3"/>
  <c r="AP7" i="3"/>
  <c r="AP78" i="3"/>
  <c r="AQ58" i="3"/>
  <c r="AP58" i="3"/>
  <c r="AQ32" i="3"/>
  <c r="AQ6" i="3"/>
  <c r="AP88" i="3"/>
  <c r="AP22" i="3"/>
  <c r="AP67" i="3"/>
  <c r="AP17" i="3"/>
  <c r="AQ55" i="3"/>
  <c r="AP55" i="3"/>
  <c r="AQ29" i="3"/>
  <c r="AP40" i="3"/>
  <c r="AP20" i="3"/>
  <c r="AQ73" i="3"/>
  <c r="AP73" i="3"/>
  <c r="AQ50" i="3"/>
  <c r="AQ53" i="3"/>
  <c r="AP11" i="3"/>
  <c r="AQ54" i="3"/>
  <c r="AP62" i="3"/>
  <c r="AQ26" i="3"/>
  <c r="AP26" i="3"/>
  <c r="AQ51" i="3"/>
  <c r="AQ9" i="3"/>
  <c r="AP87" i="3"/>
  <c r="AP14" i="3"/>
  <c r="AP93" i="3"/>
  <c r="AQ92" i="3"/>
  <c r="AQ47" i="3"/>
  <c r="AP47" i="3"/>
  <c r="AQ19" i="3"/>
  <c r="AP69" i="3"/>
  <c r="AP90" i="3"/>
  <c r="AP12" i="3"/>
  <c r="AQ66" i="3"/>
  <c r="AP66" i="3"/>
  <c r="AQ76" i="3"/>
  <c r="AQ45" i="3"/>
  <c r="AP83" i="3"/>
  <c r="AP27" i="3"/>
  <c r="AP89" i="3"/>
  <c r="AQ61" i="3"/>
  <c r="AQ42" i="3"/>
  <c r="AP42" i="3"/>
  <c r="AQ16" i="3"/>
  <c r="AP16" i="3"/>
  <c r="M74" i="2" l="1"/>
</calcChain>
</file>

<file path=xl/sharedStrings.xml><?xml version="1.0" encoding="utf-8"?>
<sst xmlns="http://schemas.openxmlformats.org/spreadsheetml/2006/main" count="8014" uniqueCount="1523">
  <si>
    <t>TRC FY2025/26 Monitoring, Evaluation and Reporting Workbook</t>
  </si>
  <si>
    <t>Final presentation version prepared for management use, monthly reporting, KPI tracking, and evaluation planning.</t>
  </si>
  <si>
    <t>1</t>
  </si>
  <si>
    <t>Workbook purpose</t>
  </si>
  <si>
    <t>Structured for TRC monthly monitoring, reporting, dashboard review, and management follow-up.</t>
  </si>
  <si>
    <t>2</t>
  </si>
  <si>
    <t>Primary dashboard audience</t>
  </si>
  <si>
    <t>Management, M&amp;E Unit, and Directorate Heads.</t>
  </si>
  <si>
    <t>Change the reporting month from Dashboard cell B4 only.</t>
  </si>
  <si>
    <t>Primary data-entry sheet</t>
  </si>
  <si>
    <t>4</t>
  </si>
  <si>
    <t>Use KPI Tier fields to distinguish Critical, Core Operational, and Supporting indicators.</t>
  </si>
  <si>
    <t>Month selector</t>
  </si>
  <si>
    <t>Dashboard headline KPIs</t>
  </si>
  <si>
    <t>Critical KPIs only</t>
  </si>
  <si>
    <t>Annex / detailed follow-up</t>
  </si>
  <si>
    <t>Supporting KPIs, activity register, evaluation workplan, and import log</t>
  </si>
  <si>
    <t>FY2025/26 Monitoring Dashboard</t>
  </si>
  <si>
    <t>Front-page summary showing on-track, off-track, not-reported indicators and high-risk areas</t>
  </si>
  <si>
    <t>MASTER Report Month #</t>
  </si>
  <si>
    <t>Selected Month Name</t>
  </si>
  <si>
    <t>Change B4 only. Matrix + dashboard update from this master selector.</t>
  </si>
  <si>
    <t>Compact Management Summary</t>
  </si>
  <si>
    <t>🟢 On Track</t>
  </si>
  <si>
    <t>🔴 Off Track</t>
  </si>
  <si>
    <t>🟡 Not Reported</t>
  </si>
  <si>
    <t>🟣 High Risk</t>
  </si>
  <si>
    <t>Indicators meeting or exceeding target</t>
  </si>
  <si>
    <t>Indicators below plan and needing action</t>
  </si>
  <si>
    <t>Indicators without actual data for selected month</t>
  </si>
  <si>
    <t>Indicators flagged as high risk</t>
  </si>
  <si>
    <t>Traffic Light Summary</t>
  </si>
  <si>
    <t>●</t>
  </si>
  <si>
    <t>On Track</t>
  </si>
  <si>
    <t>Not Reported</t>
  </si>
  <si>
    <t>Off Track</t>
  </si>
  <si>
    <t>High Risk</t>
  </si>
  <si>
    <t>Management Area</t>
  </si>
  <si>
    <t>Summary</t>
  </si>
  <si>
    <t>Current Count / Signal</t>
  </si>
  <si>
    <t>Interpretation</t>
  </si>
  <si>
    <t>Reporting coverage</t>
  </si>
  <si>
    <t>Indicators with actual data reported this month</t>
  </si>
  <si>
    <t>Higher value means stronger reporting discipline</t>
  </si>
  <si>
    <t>Performance concern</t>
  </si>
  <si>
    <t>Indicators currently below target</t>
  </si>
  <si>
    <t>Priority list for management follow-up</t>
  </si>
  <si>
    <t>Data gap</t>
  </si>
  <si>
    <t>Indicators not yet reported</t>
  </si>
  <si>
    <t>Requires immediate data follow-up from responsible units</t>
  </si>
  <si>
    <t>Risk exposure</t>
  </si>
  <si>
    <t>Indicators marked high risk</t>
  </si>
  <si>
    <t>Should be reviewed in management meeting</t>
  </si>
  <si>
    <t>Priority Management Attention</t>
  </si>
  <si>
    <t>Priority Type</t>
  </si>
  <si>
    <t>Suggested Focus</t>
  </si>
  <si>
    <t>Why It Matters</t>
  </si>
  <si>
    <t>Immediate Action</t>
  </si>
  <si>
    <t>Review indicators below target and confirm root causes</t>
  </si>
  <si>
    <t>Supports quick corrective action by management</t>
  </si>
  <si>
    <t>Discuss in monthly review and assign action owners</t>
  </si>
  <si>
    <t>Follow up directorates with missing January actuals</t>
  </si>
  <si>
    <t>Improves completeness of the monitoring system</t>
  </si>
  <si>
    <t>Set reporting deadline and data owner</t>
  </si>
  <si>
    <t>Escalate indicators flagged as high risk</t>
  </si>
  <si>
    <t>Prevents unmanaged slippage or compliance issues</t>
  </si>
  <si>
    <t>Update risk register and mitigation action</t>
  </si>
  <si>
    <t>Qualitative Updates</t>
  </si>
  <si>
    <t>Review narrative indicators for clearer status coding</t>
  </si>
  <si>
    <t>Avoids under-reporting of completed process milestones</t>
  </si>
  <si>
    <t>Standardize comments and proof of completion</t>
  </si>
  <si>
    <t>Dashboard Use Notes</t>
  </si>
  <si>
    <t>• This dashboard derives month-based counts directly from the selected month in cell B4.</t>
  </si>
  <si>
    <t>• Only indicators with actual values entered in the corresponding 'Actual' month column are counted as reported.</t>
  </si>
  <si>
    <t>• If data exists only for January, selecting other months will show high 'Not Reported' counts until those months are updated.</t>
  </si>
  <si>
    <t>• High-risk counts come from the Risk Level column in the Corporate M&amp;E Matrix.</t>
  </si>
  <si>
    <t>KPI Rationalization</t>
  </si>
  <si>
    <t>Critical KPIs should drive the executive dashboard; Core Operational KPIs should appear in the main report body; Supporting KPIs should be retained in annexes or departmental trackers.</t>
  </si>
  <si>
    <t>Helper</t>
  </si>
  <si>
    <t>Value</t>
  </si>
  <si>
    <t>Total Indicators</t>
  </si>
  <si>
    <t>Complete/Manual</t>
  </si>
  <si>
    <t>Medium Risk</t>
  </si>
  <si>
    <t>Low Risk</t>
  </si>
  <si>
    <t>Corporate Monitoring &amp; Evaluation Matrix</t>
  </si>
  <si>
    <t>Appendix 1 converted to the main corporate M&amp;E matrix with full indicator metadata and monthly target/actual tracking</t>
  </si>
  <si>
    <t>Selected Month # (mirror of Dashboard B4)</t>
  </si>
  <si>
    <t>Report Month column is controlled centrally from Dashboard B4</t>
  </si>
  <si>
    <t>To change month, go to Dashboard tab and edit cell B4</t>
  </si>
  <si>
    <t>Objective</t>
  </si>
  <si>
    <t>Target Description</t>
  </si>
  <si>
    <t>Output / Lower-Level Result</t>
  </si>
  <si>
    <t>Indicator</t>
  </si>
  <si>
    <t>Indicator Type</t>
  </si>
  <si>
    <t>Baseline Year</t>
  </si>
  <si>
    <t>Baseline Value</t>
  </si>
  <si>
    <t>FY Target</t>
  </si>
  <si>
    <t>Unit / Measure</t>
  </si>
  <si>
    <t>Data Source</t>
  </si>
  <si>
    <t>Means of Verification</t>
  </si>
  <si>
    <t>Responsible Unit</t>
  </si>
  <si>
    <t>Data Owner</t>
  </si>
  <si>
    <t>Reporting Frequency</t>
  </si>
  <si>
    <t>Report Month</t>
  </si>
  <si>
    <t>Plan Jul</t>
  </si>
  <si>
    <t>Plan Aug</t>
  </si>
  <si>
    <t>Plan Sep</t>
  </si>
  <si>
    <t>Plan Oct</t>
  </si>
  <si>
    <t>Plan Nov</t>
  </si>
  <si>
    <t>Plan Dec</t>
  </si>
  <si>
    <t>Plan Jan</t>
  </si>
  <si>
    <t>Plan Feb</t>
  </si>
  <si>
    <t>Plan Mar</t>
  </si>
  <si>
    <t>Plan Apr</t>
  </si>
  <si>
    <t>Plan May</t>
  </si>
  <si>
    <t>Plan Jun</t>
  </si>
  <si>
    <t>Actual Jul</t>
  </si>
  <si>
    <t>Actual Aug</t>
  </si>
  <si>
    <t>Actual Sep</t>
  </si>
  <si>
    <t>Actual Oct</t>
  </si>
  <si>
    <t>Actual Nov</t>
  </si>
  <si>
    <t>Actual Dec</t>
  </si>
  <si>
    <t>Actual Jan</t>
  </si>
  <si>
    <t>Actual Feb</t>
  </si>
  <si>
    <t>Actual Mar</t>
  </si>
  <si>
    <t>Actual Apr</t>
  </si>
  <si>
    <t>Actual May</t>
  </si>
  <si>
    <t>Actual Jun</t>
  </si>
  <si>
    <t>YTD Plan</t>
  </si>
  <si>
    <t>YTD Actual</t>
  </si>
  <si>
    <t>Variance</t>
  </si>
  <si>
    <t>Status</t>
  </si>
  <si>
    <t>Risk Level</t>
  </si>
  <si>
    <t>Assumptions / Comments</t>
  </si>
  <si>
    <t>KPI ID</t>
  </si>
  <si>
    <t>KPI Tier</t>
  </si>
  <si>
    <t>Dashboard Inclusion</t>
  </si>
  <si>
    <t>Reporting Placement</t>
  </si>
  <si>
    <t>Tier Rationale</t>
  </si>
  <si>
    <t>RAILWAY INFRASTRUCTURE, ROLLING STOCK AND SAFETY SYSTEM IMPROVED</t>
  </si>
  <si>
    <t>Speed restrictions reduced from 63 km to 10km ( DSM-DOM, DOM-TBR, RUVU JNCT-TANGA PORT) by June, 2026</t>
  </si>
  <si>
    <t>Increase operation efficiency</t>
  </si>
  <si>
    <t>No. of km speed restriction reduced</t>
  </si>
  <si>
    <t>Output</t>
  </si>
  <si>
    <t>2024/2025</t>
  </si>
  <si>
    <t>Km</t>
  </si>
  <si>
    <t>Source report / department return</t>
  </si>
  <si>
    <t>Report / inspection / MIS</t>
  </si>
  <si>
    <t>To be assigned</t>
  </si>
  <si>
    <t>Monthly</t>
  </si>
  <si>
    <t xml:space="preserve">10km </t>
  </si>
  <si>
    <t>15km</t>
  </si>
  <si>
    <t>13km</t>
  </si>
  <si>
    <t/>
  </si>
  <si>
    <t>Source note: Speed restriction was reduced within 15.5km | Deviation in source: 5.5km</t>
  </si>
  <si>
    <t>KPI-001</t>
  </si>
  <si>
    <t>Core Operational</t>
  </si>
  <si>
    <t>No</t>
  </si>
  <si>
    <t>Main Monthly Report Body</t>
  </si>
  <si>
    <t>Important for operational control and explains movement in headline performance indicators.</t>
  </si>
  <si>
    <t>50% of speed along MGR alignment upgraded by June, 2026</t>
  </si>
  <si>
    <t>% of curves/gradient realigned/relocated</t>
  </si>
  <si>
    <t>Outcome / Efficiency</t>
  </si>
  <si>
    <t>Percent</t>
  </si>
  <si>
    <t>Source note: 0.5km was realigned/relocated | Deviation in source: -0.94</t>
  </si>
  <si>
    <t>KPI-002</t>
  </si>
  <si>
    <t>No. of rail km joined</t>
  </si>
  <si>
    <t>Source note: 1.6 km joined | Deviation in source: -8.4</t>
  </si>
  <si>
    <t>KPI-003</t>
  </si>
  <si>
    <t>No of km relayed</t>
  </si>
  <si>
    <t>Source note: 1.7 km relayed | Deviation in source: -8.3</t>
  </si>
  <si>
    <t>KPI-004</t>
  </si>
  <si>
    <t>80 km of railway line ballasted ( Kidomole-Tanga port, Godegode section, Gulwe diversion) by June, 2026</t>
  </si>
  <si>
    <t>No. of km ballasted</t>
  </si>
  <si>
    <t>6km</t>
  </si>
  <si>
    <t>10km</t>
  </si>
  <si>
    <t>24km</t>
  </si>
  <si>
    <t>Source note: 0</t>
  </si>
  <si>
    <t>KPI-005</t>
  </si>
  <si>
    <t>Establishment of llala-SGR siding by June, 2026</t>
  </si>
  <si>
    <t>No. of sidings established</t>
  </si>
  <si>
    <t>Ilala siding completed</t>
  </si>
  <si>
    <t>Count</t>
  </si>
  <si>
    <t>Complete</t>
  </si>
  <si>
    <t>Jan actual narrative: The work completed | Source note: The work completed</t>
  </si>
  <si>
    <t>KPI-006</t>
  </si>
  <si>
    <t>100 km of railway line (Kaliua-Mpanda , Godegode section &amp; Tanga port) rehabilitated by June, 2026</t>
  </si>
  <si>
    <t>No. of Km of railway line rehabilitated</t>
  </si>
  <si>
    <t>Source note: None | Deviation in source: -10</t>
  </si>
  <si>
    <t>KPI-007</t>
  </si>
  <si>
    <t>100% of 25 operational buildings rehabilitated by June, 2026</t>
  </si>
  <si>
    <t>% of works completed</t>
  </si>
  <si>
    <t>Source note: 0.1 | Deviation in source: =F12-E12</t>
  </si>
  <si>
    <t>KPI-008</t>
  </si>
  <si>
    <t>722km of SGR railway line maintained by June, 2026</t>
  </si>
  <si>
    <t>No. of km of speed restriction</t>
  </si>
  <si>
    <t>722km</t>
  </si>
  <si>
    <t>Source note: 98.0km of  SGR were maintained | Deviation in source: (624.0km)</t>
  </si>
  <si>
    <t>KPI-009</t>
  </si>
  <si>
    <t>80% of 45 locomotives available by June, 2026</t>
  </si>
  <si>
    <t>No. of Locomotives available for operations</t>
  </si>
  <si>
    <t>Source note: A total of 18 locomotives were available equals to 50% of target | Deviation in source: -18</t>
  </si>
  <si>
    <t>KPI-010</t>
  </si>
  <si>
    <t>Critical</t>
  </si>
  <si>
    <t>Yes</t>
  </si>
  <si>
    <t>Executive Dashboard</t>
  </si>
  <si>
    <t>Directly drives executive decisions on safety, service delivery, revenue, or strategic assurance.</t>
  </si>
  <si>
    <t>95% of locomotive realibility ensured by June, 2026</t>
  </si>
  <si>
    <t>Mean Kilometers Before Failure</t>
  </si>
  <si>
    <t>To confirm</t>
  </si>
  <si>
    <t>Units / To confirm</t>
  </si>
  <si>
    <t>Source note: Locomotives were  travelled 6,960 km before failure compared to the  target of 17,000km/failure (40.94%)
 | Deviation in source: -5040</t>
  </si>
  <si>
    <t>KPI-011</t>
  </si>
  <si>
    <t>80% of 83 MGR coaches available by June, 2026</t>
  </si>
  <si>
    <t>No. of coaches available</t>
  </si>
  <si>
    <t>Source note: A total of 97 coaches were available agaist a target of 87 coaches.The target was attained by 111.49 percent | Deviation in source: 10</t>
  </si>
  <si>
    <t>KPI-012</t>
  </si>
  <si>
    <t>80% of 883 MGR wagons available by June, 2026</t>
  </si>
  <si>
    <t>% of wagons available</t>
  </si>
  <si>
    <t>Source note: A total of 870 wagons wa available against a target of  846 coaches.The target was attained by 102.83 percent | Deviation in source: 46</t>
  </si>
  <si>
    <t>KPI-013</t>
  </si>
  <si>
    <t>180 MGR wagons rehabilitated and roll out for operation by June, 2026</t>
  </si>
  <si>
    <t>No. of wagons roll out for operation</t>
  </si>
  <si>
    <t>Source note: wagons were not rehabilited  | Deviation in source: 0</t>
  </si>
  <si>
    <t>KPI-014</t>
  </si>
  <si>
    <t>50 MGR wagons to be delivered by June, 2026</t>
  </si>
  <si>
    <t>No. of wagons delivered</t>
  </si>
  <si>
    <t>Source note: MGR wagons delivered, now under operations | Deviation in source: 0</t>
  </si>
  <si>
    <t>KPI-015</t>
  </si>
  <si>
    <t>8 new MGR locomotives to be delivered by June, 2026</t>
  </si>
  <si>
    <t>No. of Locomotive</t>
  </si>
  <si>
    <t>Source note: MGR locomotives have been delivered and are under Operations. | Deviation in source: 0</t>
  </si>
  <si>
    <t>KPI-016</t>
  </si>
  <si>
    <t>FINANCIAL MANAGEMENT AND MARKETING STRENGTHENED</t>
  </si>
  <si>
    <t>2024/25 Corporation unqualified opinion secured by June, 2026</t>
  </si>
  <si>
    <t>Unqualified opinion</t>
  </si>
  <si>
    <t>Report</t>
  </si>
  <si>
    <t>Medium</t>
  </si>
  <si>
    <t>Source note: The audit for the finacial year 2024/25 completed and report  submitted to the office of controller and Auditor General for review.</t>
  </si>
  <si>
    <t>KPI-017</t>
  </si>
  <si>
    <t>Advisory Audit consultant in place</t>
  </si>
  <si>
    <t xml:space="preserve">Jan actual narrative: Tax Audit consultant is in place  | Source note: Tax Audit consultant is in place </t>
  </si>
  <si>
    <t>KPI-018</t>
  </si>
  <si>
    <t>Supporting</t>
  </si>
  <si>
    <t>Annex / Departmental Tracker</t>
  </si>
  <si>
    <t>Useful for departmental follow-up, process control, or explanatory analysis rather than headline reporting.</t>
  </si>
  <si>
    <t>Quarterly financial management report prepared by June, 2026</t>
  </si>
  <si>
    <t>Increase cost management efficiency</t>
  </si>
  <si>
    <t>Financial Management Report</t>
  </si>
  <si>
    <t>Jan actual narrative: Second quarter finanacial management report were prepared | Source note: Preparation of second quarter finanacial management report is ongoing</t>
  </si>
  <si>
    <t>KPI-019</t>
  </si>
  <si>
    <t>Audited Financial report prepared and published annually by June, 2026</t>
  </si>
  <si>
    <t>NA</t>
  </si>
  <si>
    <t xml:space="preserve">Source note: Financial statement for the Financial year 2024/25 prepared and submitted to the office of Controller and Auditor General </t>
  </si>
  <si>
    <t>KPI-020</t>
  </si>
  <si>
    <t>70% of Tshs.8,455,960,658.12 debt collected by June, 2026</t>
  </si>
  <si>
    <t>Increase revenue collection</t>
  </si>
  <si>
    <t>Tshs. Collected</t>
  </si>
  <si>
    <t>Financial</t>
  </si>
  <si>
    <t>TZS</t>
  </si>
  <si>
    <t>KPI-021</t>
  </si>
  <si>
    <t>50% of Tshs.19,414,385,689 service provider outstanding debt settled by June, 2026</t>
  </si>
  <si>
    <t>Tshs. Settled</t>
  </si>
  <si>
    <t>KPI-022</t>
  </si>
  <si>
    <t>Tshs. 265,372,951,248 of internal revenue collected by June, 2026</t>
  </si>
  <si>
    <t>Source note: A  total of 11,131,111,301.09  was collected equals to 47.83 percent of the target.</t>
  </si>
  <si>
    <t>KPI-023</t>
  </si>
  <si>
    <t>Monthly Corporation audited report prepared by June, 2026</t>
  </si>
  <si>
    <t>IT Systems Audit (MGR &amp; SGR)</t>
  </si>
  <si>
    <t>Follow-up on Implementation of Auditors' Findings and  Recommendations</t>
  </si>
  <si>
    <t>Expenditure Management Audit – SGR Operation</t>
  </si>
  <si>
    <t>Safety and Risk Management Audit (MGR &amp; SGR)</t>
  </si>
  <si>
    <t>Procurement Process and Contract Management Audit</t>
  </si>
  <si>
    <t>Real Estate Management Audit (MGR &amp; SGR)</t>
  </si>
  <si>
    <t xml:space="preserve"> Follow-up on Implementation of Auditors' Recommendations</t>
  </si>
  <si>
    <t xml:space="preserve">Procurement Process and Contract Management Audit, </t>
  </si>
  <si>
    <t>Fuel and Lubricants Audit (MGR &amp; SGR)</t>
  </si>
  <si>
    <t>Follow-up on Implementation of Auditors' Recommendations</t>
  </si>
  <si>
    <t xml:space="preserve"> Procurement Process and Contract Management</t>
  </si>
  <si>
    <t xml:space="preserve"> IT Systems Audit (MGR &amp; SGR)</t>
  </si>
  <si>
    <t>Source note: The Draft Audit Report has been prepared and submitted to auditee for Management Response</t>
  </si>
  <si>
    <t>KPI-024</t>
  </si>
  <si>
    <t>RAILWAY TRANSPORT AND LOGISTICS SERVICES IMPROVED</t>
  </si>
  <si>
    <t>810,000 metric tons (MGR) to be transported by June, 2026</t>
  </si>
  <si>
    <t>810,000 metric tons transported</t>
  </si>
  <si>
    <t>No. Metric tons transported</t>
  </si>
  <si>
    <t>Source note: 15,451 tonnes for MGR  were hauled equals to 19.37 percent of the planned  target  | Deviation in source: =F33-E33</t>
  </si>
  <si>
    <t>KPI-025</t>
  </si>
  <si>
    <t>710,889,286 ton-km (MGR) to be covered by June, 2026</t>
  </si>
  <si>
    <t>Increase operational efficiency</t>
  </si>
  <si>
    <t>Ton-km</t>
  </si>
  <si>
    <t>Source note: 2,517,291 ton per km was attained | Deviation in source: =F34-E34</t>
  </si>
  <si>
    <t>KPI-026</t>
  </si>
  <si>
    <t>500,000 metric tons (SGR) to be transported by June, 2026</t>
  </si>
  <si>
    <t>500,000 metrics tons transported</t>
  </si>
  <si>
    <t>Source note: 8,625 tonnes for SGR  were hauled equals to 20.70 percent of the planned  target  | Deviation in source: =F35-E35</t>
  </si>
  <si>
    <t>KPI-027</t>
  </si>
  <si>
    <t>224,500,000 ton-km (SGR) to be covered by June, 2026</t>
  </si>
  <si>
    <t>Source note: 991,875 ton per km was attained | Deviation in source: =F36-E36</t>
  </si>
  <si>
    <t>KPI-028</t>
  </si>
  <si>
    <t>552,038 Mainline Passengers (MGR) to be transported by June, 2026.</t>
  </si>
  <si>
    <t>552,038 mainline passengers transported</t>
  </si>
  <si>
    <t>No. of passengers transported</t>
  </si>
  <si>
    <t>Source note: 18,341 Mainline Passengers  for MGR were transported equals to  47.23 percent of the planned target. | Deviation in source: =F37-E37</t>
  </si>
  <si>
    <t>KPI-029</t>
  </si>
  <si>
    <t>406,873,140 pax-km (MGR) to be covered by June, 20226</t>
  </si>
  <si>
    <t>Pax-km</t>
  </si>
  <si>
    <t>Source note: 8,542,160 passenger per km were attained | Deviation in source: =F38-E38</t>
  </si>
  <si>
    <t>KPI-030</t>
  </si>
  <si>
    <t>3,046,320 Mainline Passengers (SGR) to be transported by June, 2026.</t>
  </si>
  <si>
    <t>3,046,320 SGR passengers transported</t>
  </si>
  <si>
    <t>Source note: 271,642 Mainline Passengers  for SGR were transported equals to  112.35 percent of the planned target. | Deviation in source: =F39-E39</t>
  </si>
  <si>
    <t>KPI-031</t>
  </si>
  <si>
    <t>940,380,365 pax-km (SGR) to be covered by June, 20226</t>
  </si>
  <si>
    <t>Source note: 82,935,299 passenger per km were attained | Deviation in source: =F40-E40</t>
  </si>
  <si>
    <t>KPI-032</t>
  </si>
  <si>
    <t>3,067,200 commuter passengers to be transported by June, 2026.</t>
  </si>
  <si>
    <t>3,067,200 commuter passengers transported</t>
  </si>
  <si>
    <t>Source note: 110,759  Commuter Passengers  were transported equals to  40.36 percent of the planned target. | Deviation in source: =F41-E41</t>
  </si>
  <si>
    <t>KPI-033</t>
  </si>
  <si>
    <t>58 Surveyed plots demarcated by June, 2026</t>
  </si>
  <si>
    <t>No. of plots demarcated</t>
  </si>
  <si>
    <t>Jan actual narrative: Demarcation was not done | Source note: Demarcation was not done</t>
  </si>
  <si>
    <t>KPI-034</t>
  </si>
  <si>
    <t>Tshs. 3,607,911,882 revenue to be collected from leased tenants by June, 2026</t>
  </si>
  <si>
    <t>386.34mil</t>
  </si>
  <si>
    <t>291.34mil</t>
  </si>
  <si>
    <t>316.34mil</t>
  </si>
  <si>
    <t>276.34mil</t>
  </si>
  <si>
    <t>311.34mil</t>
  </si>
  <si>
    <t>281.34mil</t>
  </si>
  <si>
    <t>266.13mil</t>
  </si>
  <si>
    <t>285.34mil</t>
  </si>
  <si>
    <t>288.34mil</t>
  </si>
  <si>
    <t>296.34mil</t>
  </si>
  <si>
    <t>292.34mil</t>
  </si>
  <si>
    <t>Source note: A total of 288,822,345  were collected from leased tenants | Deviation in source: 22.69 mil</t>
  </si>
  <si>
    <t>KPI-035</t>
  </si>
  <si>
    <t>95% commercial area to be leased for SGR stations by June, 2026</t>
  </si>
  <si>
    <t>% commercial space leased at DSM station</t>
  </si>
  <si>
    <t>Source note: 84 percent of commercial space leased at DSM station | Deviation in source: 0</t>
  </si>
  <si>
    <t>KPI-036</t>
  </si>
  <si>
    <t>% commercial space leased at Morogoro station</t>
  </si>
  <si>
    <t xml:space="preserve">  </t>
  </si>
  <si>
    <t>Source note: 95 percent of commercial space leased at Morogoro station | Deviation in source: 0.07999999999999996</t>
  </si>
  <si>
    <t>KPI-037</t>
  </si>
  <si>
    <t>% commercial space leased at Kilosa station</t>
  </si>
  <si>
    <t xml:space="preserve"> </t>
  </si>
  <si>
    <t>Source note: The  commercial space  at   at Kilosa station was not leased during the period under review | Deviation in source: -0.63</t>
  </si>
  <si>
    <t>KPI-038</t>
  </si>
  <si>
    <t>% commercial space leased at Dodoma station</t>
  </si>
  <si>
    <t>Source note: 67 percent of commercial space leased at  Dodoma station | Deviation in source: -0.14</t>
  </si>
  <si>
    <t>KPI-039</t>
  </si>
  <si>
    <t>4 feasibility studies for Real Estate investment opportunities conducted and evaluate their potential risks and returns by June 2026.</t>
  </si>
  <si>
    <t>No. of feasibility studies conducted</t>
  </si>
  <si>
    <t>Jan actual narrative: Procurement of a consultant   to carry out feasibility study for six land parcel/plots is ongoing | Source note: Procurement of a consultant   to carry out feasibility study for six land parcel/plots is ongoing</t>
  </si>
  <si>
    <t>KPI-040</t>
  </si>
  <si>
    <t>To collect 1,898,000,000 parking revenue from parking fee by June, 2026</t>
  </si>
  <si>
    <t>Parking fee collected</t>
  </si>
  <si>
    <t>Amount paid</t>
  </si>
  <si>
    <t>-</t>
  </si>
  <si>
    <t>Source note: A total of 182,435,000 were collected from parking equivalent to  115.34 percent of the target. | Deviation in source: =F49-E49</t>
  </si>
  <si>
    <t>KPI-041</t>
  </si>
  <si>
    <t>Availability of Electrification, signaling and telecommunication services ensured by June, 2026</t>
  </si>
  <si>
    <t>No. of incidence/ faults recorded</t>
  </si>
  <si>
    <t xml:space="preserve">Source note: A total of  12 Signal failures, 3 point-machine failures and 1 derailer were detected with  zero  false occupation and wheel detector </t>
  </si>
  <si>
    <t>KPI-042</t>
  </si>
  <si>
    <t>Incidence Recovery time</t>
  </si>
  <si>
    <t>≤ 2hrs</t>
  </si>
  <si>
    <t xml:space="preserve">Source note: The average failure time were 1: 49 </t>
  </si>
  <si>
    <t>KPI-043</t>
  </si>
  <si>
    <t>Safety and security of railway infrastructure and operation ensured by June, 2026</t>
  </si>
  <si>
    <t>No. of incidence recorded (MGR)</t>
  </si>
  <si>
    <t>Source note: A total of  (12) locomotive failure  were recorded, against a planned target of zero (0). | Deviation in source: 12</t>
  </si>
  <si>
    <t>KPI-044</t>
  </si>
  <si>
    <t>No. of accident recorded(MGR)</t>
  </si>
  <si>
    <t>High</t>
  </si>
  <si>
    <t>Source note: A total number of  four (4) accidents (Derailments and capsizement) were recorded against zero (0) planned target | Deviation in source: 4</t>
  </si>
  <si>
    <t>KPI-045</t>
  </si>
  <si>
    <t>No. of trainings provided (MGR)</t>
  </si>
  <si>
    <t>Source note: No training conducted against 1   planned target  | Deviation in source: 1</t>
  </si>
  <si>
    <t>KPI-046</t>
  </si>
  <si>
    <t>No. of incidence recorded(SGR)</t>
  </si>
  <si>
    <t>Source note: A total number of 16 incidents were recorded which are ,false occupation,Coach deffective, power outage, dynamic instability of train and points machine failure. | Deviation in source: 16</t>
  </si>
  <si>
    <t>KPI-047</t>
  </si>
  <si>
    <t>No. of accident recorded (SGR)</t>
  </si>
  <si>
    <t>Source note: A total number 4 accidents were recorded which are washaway,pantograph broken, dead body (suspected knocked by train and train trailed the points | Deviation in source: 4</t>
  </si>
  <si>
    <t>KPI-048</t>
  </si>
  <si>
    <t>No. of trainings provided (SGR)</t>
  </si>
  <si>
    <t>Source note: One (1) training sessions was conducted against a planned target of one (1) | Deviation in source: 0</t>
  </si>
  <si>
    <t>KPI-049</t>
  </si>
  <si>
    <t>Punctuality on trains operation ensured by June, 2026</t>
  </si>
  <si>
    <t>Working timetable</t>
  </si>
  <si>
    <t>Adhered</t>
  </si>
  <si>
    <t>Jan actual narrative: Working timetable was nof fully adhered | Source note: Working timetable was nof fully adhered</t>
  </si>
  <si>
    <t>KPI-050</t>
  </si>
  <si>
    <t>Wagon turnround time</t>
  </si>
  <si>
    <t>Source note: zero | Deviation in source: 0</t>
  </si>
  <si>
    <t>KPI-051</t>
  </si>
  <si>
    <t>Transportation of 810,000 metric tons (MGR) ensured by June, 2026</t>
  </si>
  <si>
    <t>Revenue realized and increase operational efficiency</t>
  </si>
  <si>
    <t>No. of block trains run</t>
  </si>
  <si>
    <t>Source note: 7 block trains for MGR  were run | Deviation in source: =F60-E60</t>
  </si>
  <si>
    <t>KPI-052</t>
  </si>
  <si>
    <t>Transportation of 500,000 metric tons (SGR) ensured by June, 2026</t>
  </si>
  <si>
    <t>Source note: 14 block train for SGR were run | Deviation in source: =F61-E61</t>
  </si>
  <si>
    <t>KPI-053</t>
  </si>
  <si>
    <t>CORPORATION OPERATIONAL EFFICIENCY ENHANCED</t>
  </si>
  <si>
    <t>16 cases finalized by June, 2026</t>
  </si>
  <si>
    <t>No. of cases finalized</t>
  </si>
  <si>
    <t>Source note: None</t>
  </si>
  <si>
    <t>KPI-054</t>
  </si>
  <si>
    <t>Contract worth above TZS One Billion to be vetted within 21 days</t>
  </si>
  <si>
    <t>No. of days</t>
  </si>
  <si>
    <t>Source note: The contracts above TZS one billion were vetted within 21 days</t>
  </si>
  <si>
    <t>KPI-055</t>
  </si>
  <si>
    <t>Agreements and/or Contract worth below TZS One Billion to be vetted within 7 days</t>
  </si>
  <si>
    <t>Source note: The contracts below TZS one billion were vetted within 21 days</t>
  </si>
  <si>
    <t>KPI-056</t>
  </si>
  <si>
    <t>Agreements, Contract and MoU reviewed monthly by June, 2026</t>
  </si>
  <si>
    <t>No. of agreements/ Contracts/MoU reviewed</t>
  </si>
  <si>
    <t>Source note: 136 - employment contracts;  5 - MoUs vetted.</t>
  </si>
  <si>
    <t>KPI-057</t>
  </si>
  <si>
    <t>To coordinate quarterly Board Meeting by June, 2026</t>
  </si>
  <si>
    <t>No of meetings</t>
  </si>
  <si>
    <t>Source note: Preparation for board meeting is ongoing</t>
  </si>
  <si>
    <t>KPI-058</t>
  </si>
  <si>
    <t>Tshs. 1.857,082,670,000 mobilized for development projects by June 2026</t>
  </si>
  <si>
    <t>Tsh. collected</t>
  </si>
  <si>
    <t>170.9 bil</t>
  </si>
  <si>
    <t>180.7bil</t>
  </si>
  <si>
    <t>148.9bil</t>
  </si>
  <si>
    <t>157.7bil</t>
  </si>
  <si>
    <t>174.2bil</t>
  </si>
  <si>
    <t>143.7bil</t>
  </si>
  <si>
    <t>177.2bil</t>
  </si>
  <si>
    <t>152.9bil</t>
  </si>
  <si>
    <t>139.8bil</t>
  </si>
  <si>
    <t>139.9bil</t>
  </si>
  <si>
    <t>139.5bil</t>
  </si>
  <si>
    <t>137.6bil</t>
  </si>
  <si>
    <t>Source note: A total of TZS 153.34 billion was received to support development projects against a planned target of TZS 177.2 billion, resulting in a shortfall of 13.47%.  | Deviation in source: 24 bil</t>
  </si>
  <si>
    <t>KPI-059</t>
  </si>
  <si>
    <t>To brand corporation image by June, 2026</t>
  </si>
  <si>
    <t>Brand visibility and identinty, brand communication, brand experience and activation and Internal branding</t>
  </si>
  <si>
    <t>Source note: One media coverage were conducted and  30 social media contents were prepared</t>
  </si>
  <si>
    <t>KPI-060</t>
  </si>
  <si>
    <t>700 students enrolled by June, 2026</t>
  </si>
  <si>
    <t>Increase TIRTEC efficiency</t>
  </si>
  <si>
    <t>No. of student enrolled</t>
  </si>
  <si>
    <t>Source note: A total number of 689 students were enrolled eqauls to 98.43 percent of the target</t>
  </si>
  <si>
    <t>KPI-061</t>
  </si>
  <si>
    <t>Refreshers course training provided to staff by June, 2026</t>
  </si>
  <si>
    <t>Increase staff efficiency</t>
  </si>
  <si>
    <t>No of trainings</t>
  </si>
  <si>
    <t>Mechanical Department (50)</t>
  </si>
  <si>
    <t>Civil Department (50)</t>
  </si>
  <si>
    <t>Signaling, Telecom &amp; Electrification (50)</t>
  </si>
  <si>
    <t>Railway Traffic (50)</t>
  </si>
  <si>
    <t>Business Department (50)</t>
  </si>
  <si>
    <t>Human Resource and Administration Department (50)</t>
  </si>
  <si>
    <t>Source note: The training was not conducted.</t>
  </si>
  <si>
    <t>KPI-062</t>
  </si>
  <si>
    <t>2 PPP feasibility study prepared by June, 2026</t>
  </si>
  <si>
    <t>No. of PPP F.S prepared</t>
  </si>
  <si>
    <t>Mtwara and DSM commuter investor secured</t>
  </si>
  <si>
    <t>Source note: 1. Review of the feasibility study for Dar es salaam Commutter Railway through PPP is underway 
2. Feasibility Study for Railway line linking the SGR with Airports is underway</t>
  </si>
  <si>
    <t>KPI-063</t>
  </si>
  <si>
    <t>Two policies (Investment plan and Policy) reviewed by June, 2026</t>
  </si>
  <si>
    <t>No. of document reviewed</t>
  </si>
  <si>
    <t>Review of policies (Investment Plan and policies) completed</t>
  </si>
  <si>
    <t>Jan actual narrative: Terms of Reference for engagement of the consultant to prepare  the policies were reviewed. | Source note: Terms of Reference for engagement of the consultant to prepare  the policies were reviewed.</t>
  </si>
  <si>
    <t>KPI-064</t>
  </si>
  <si>
    <t>Corporate Strategic Plan prepared by June, 2026</t>
  </si>
  <si>
    <t>Strategic plan Document</t>
  </si>
  <si>
    <t>Strategic plan Document in place</t>
  </si>
  <si>
    <t xml:space="preserve">ToRs  prepared </t>
  </si>
  <si>
    <t>Consultant in place</t>
  </si>
  <si>
    <t>Source note: The tender to procure consultant for preparation of Corporate Strategic Plan was opened on 27th November, 2026. The evaluation is ongoing</t>
  </si>
  <si>
    <t>KPI-065</t>
  </si>
  <si>
    <t>Railway master plan prepared by June, 2026</t>
  </si>
  <si>
    <t>Railway master plan Document</t>
  </si>
  <si>
    <t>Ongoing</t>
  </si>
  <si>
    <t>Procurement completed</t>
  </si>
  <si>
    <t>Jan actual narrative: The preparation of the Terms of Reference (ToR) was finalised and it is in the final stages of tendering. | Source note: The preparation of the Terms of Reference (ToR) was finalised and it is in the final stages of tendering.</t>
  </si>
  <si>
    <t>KPI-066</t>
  </si>
  <si>
    <t>Business transformation strategy prepared and approved by June, 2026</t>
  </si>
  <si>
    <t>Business transformation strategy Document</t>
  </si>
  <si>
    <t>Business Transformation Report in Place</t>
  </si>
  <si>
    <t xml:space="preserve">Business Transformation Report in Place </t>
  </si>
  <si>
    <t>Jan actual narrative: Review of draft business transformation strategy report completed, the inputs were incorporated and submitted to the Consultant.Currently awaiting for consultant presentation of  the report. | Source note: Management were received and discuss the draft business transformation strategy, the inputs were incorporated and submitted to the Consultant.Currently awaiting for consultant presentation of  the report.</t>
  </si>
  <si>
    <t>KPI-067</t>
  </si>
  <si>
    <t>279 staffs recruited by June, 2026</t>
  </si>
  <si>
    <t>Increase staff capacity and efficiency</t>
  </si>
  <si>
    <t>No. of staff recruited</t>
  </si>
  <si>
    <t>Jan actual narrative: Recruitment approval has been sought  from the Permanent Secretary (Establishment ), Follow-ups are being made, however the recruitment permit has not been granted. | Source note: Recruitment approval has been sought  from the Permanent Secretary (Establishment ), Follow-ups are being made, however the recruitment permit has not been granted.</t>
  </si>
  <si>
    <t>KPI-068</t>
  </si>
  <si>
    <t>279 staff oriented and 432 staff vetted by June, 2026</t>
  </si>
  <si>
    <t>No. of staff oriented</t>
  </si>
  <si>
    <t>Source note: Orientation was conducted to 65 cabin crew</t>
  </si>
  <si>
    <t>KPI-069</t>
  </si>
  <si>
    <t>No. of staff vetted</t>
  </si>
  <si>
    <t>Source note: Vetting was conducted to 65 Cabin Crew</t>
  </si>
  <si>
    <t>KPI-070</t>
  </si>
  <si>
    <t>1,000 Staff trained by June, 2026</t>
  </si>
  <si>
    <t>5 Documents prepared (TNA, Training program, Training Policy, Training Evaluation &amp; Training Reports)</t>
  </si>
  <si>
    <t>Jan actual narrative: Draft  Training Policy has been prepared and submitted to the management for their input.and  Procurement  of Consultant for  Training need assesmnet  is  ongoing  under World Bank procedures. | Source note: Draft  Training Policy has been prepared and submitted to the management for their input.and  Procurement  of Consultant for  Training need assesmnet  is  ongoing  under World Bank procedures.</t>
  </si>
  <si>
    <t>KPI-071</t>
  </si>
  <si>
    <t>No. of staff trained</t>
  </si>
  <si>
    <t>Source note: Training on Environmental, Social and Good Governamce ESG for  45 staffs were  coducted.</t>
  </si>
  <si>
    <t>KPI-072</t>
  </si>
  <si>
    <t>5 HR policies (Staff Regulations, Incentive scheme, Salary Structure,schemes of services &amp; Training Policy) prepared by June, 2026</t>
  </si>
  <si>
    <t>No. of policy document prepared</t>
  </si>
  <si>
    <t>Jan actual narrative: During the period, draft of staff training policy and internship guidelines was presented  to Management meeting for approval before submission to the Board. | Source note: During the period, draft of staff training policy and internship guidelines was presented  to Management meeting for approval before submission to the Board.</t>
  </si>
  <si>
    <t>KPI-073</t>
  </si>
  <si>
    <t>10 Running rooms furnished by June, 2026</t>
  </si>
  <si>
    <t>No. of running rooms furnished</t>
  </si>
  <si>
    <t>Jan actual narrative: Running staff are now staying at the leased Hotel/Lodge. | Source note: Running staff are now staying at the leased Hotel/Lodge.</t>
  </si>
  <si>
    <t>KPI-074</t>
  </si>
  <si>
    <t>Four(4) existing systems enhanced and upgraded by June, 2026</t>
  </si>
  <si>
    <t>Cargo system</t>
  </si>
  <si>
    <t>e-ticketing- Reporting implemented</t>
  </si>
  <si>
    <t>Cargo system enhanced and upgraded</t>
  </si>
  <si>
    <t xml:space="preserve">Standalone and Customized ERMS </t>
  </si>
  <si>
    <t>LPMS enhanced and upgraded</t>
  </si>
  <si>
    <t>Source note: Upgrade of the system is ongoing and has reached 80%. The work is expected to be completed at the end of February, 2026</t>
  </si>
  <si>
    <t>KPI-075</t>
  </si>
  <si>
    <t>e-ticketing- Reporting</t>
  </si>
  <si>
    <t>Jan actual narrative: User requirement have been collected, The implementation is planned to starts from February | Source note: User requirement have been collected, The implementation is planned to starts from February | Deviation in source: Resource from eGA were not available</t>
  </si>
  <si>
    <t>KPI-076</t>
  </si>
  <si>
    <t>Upgrade ERP system</t>
  </si>
  <si>
    <t>Jan actual narrative: Terms of reference for engaging consultant was prepared. | Source note: Terms of reference for engaging consultant was prepared.</t>
  </si>
  <si>
    <t>KPI-077</t>
  </si>
  <si>
    <t>Land and Property Management System</t>
  </si>
  <si>
    <t>Jan actual narrative:  The system requirements were reviewed and preparation of  the first draft  Software Requirements Specification (SRS) were done | Source note:  The system requirements were reviewed and preparation of  the first draft  Software Requirements Specification (SRS) were done</t>
  </si>
  <si>
    <t>KPI-078</t>
  </si>
  <si>
    <t>Three (3) new systems developed by June, 2026</t>
  </si>
  <si>
    <t>Maintainance system</t>
  </si>
  <si>
    <t>System in place(Maintainance and overtime)</t>
  </si>
  <si>
    <t>Help desk system in place</t>
  </si>
  <si>
    <t>Overtime management system in place</t>
  </si>
  <si>
    <t>Jan actual narrative: Maintenance System has been planned to be moduled in ERP | Source note: Maintenance System has been planned to be module in ERP so it will be in the upgrading ERP</t>
  </si>
  <si>
    <t>KPI-079</t>
  </si>
  <si>
    <t>Help desk system</t>
  </si>
  <si>
    <t>Jan actual narrative: Completed</t>
  </si>
  <si>
    <t>KPI-080</t>
  </si>
  <si>
    <t>Overtime system</t>
  </si>
  <si>
    <t xml:space="preserve">Jan actual narrative: Gathering of system requirement completed and submitted to Ega for incorporation in the ERMS | Source note: Gathering of system requirement completed. </t>
  </si>
  <si>
    <t>KPI-081</t>
  </si>
  <si>
    <t>Satisfactory procurement audit opinion attained by June, 2026</t>
  </si>
  <si>
    <t>Satisfactory opinion</t>
  </si>
  <si>
    <t xml:space="preserve">Jan actual narrative: Implementation of procurement Plan is ongoing  | Source note: Implementation of procurement Plan is ongoing </t>
  </si>
  <si>
    <t>KPI-082</t>
  </si>
  <si>
    <t>Annual procurement plan implemented by June, 2026</t>
  </si>
  <si>
    <t>No. of contract awarded</t>
  </si>
  <si>
    <t>Source note: Five(5) procurement contracts were signed</t>
  </si>
  <si>
    <t>KPI-083</t>
  </si>
  <si>
    <t>Ensure Procurement process is completed as per timeframe standard by June, 2026</t>
  </si>
  <si>
    <t>120 days International competitive tendering</t>
  </si>
  <si>
    <t>Jan actual narrative: Most of the works and consultancy tenders were opened beyond the time frame while goods tenders were within the time | Source note: Most of the works and consultancy tenders were opened beyond the time frame while goods tenders were within the time</t>
  </si>
  <si>
    <t>KPI-084</t>
  </si>
  <si>
    <t>90 days national competitive tendering</t>
  </si>
  <si>
    <t>KPI-085</t>
  </si>
  <si>
    <t>90 days Restricted national competitive tendering</t>
  </si>
  <si>
    <t>KPI-086</t>
  </si>
  <si>
    <t>60 days international shopping</t>
  </si>
  <si>
    <t>KPI-087</t>
  </si>
  <si>
    <t>45 days national shopping</t>
  </si>
  <si>
    <t>KPI-088</t>
  </si>
  <si>
    <t>45 days minor value procurement</t>
  </si>
  <si>
    <t>KPI-089</t>
  </si>
  <si>
    <t>Capacity and staff competence ensured by June, 2026</t>
  </si>
  <si>
    <t>User departments (US) and Tender Board members</t>
  </si>
  <si>
    <t>Jan actual narrative: No training conducted | Source note: No training conducted</t>
  </si>
  <si>
    <t>KPI-090</t>
  </si>
  <si>
    <t>PMU staff</t>
  </si>
  <si>
    <t>KPI-091</t>
  </si>
  <si>
    <t>Activity / Input Register</t>
  </si>
  <si>
    <t>Appendix 2 retained as the supporting activity-input sheet and completed with outcome / KPI logic where missing</t>
  </si>
  <si>
    <t>Target Code</t>
  </si>
  <si>
    <t>Activity Code</t>
  </si>
  <si>
    <t>Activity / Intervention</t>
  </si>
  <si>
    <t>Outcome</t>
  </si>
  <si>
    <t>Outcome KPI</t>
  </si>
  <si>
    <t>Development Objective</t>
  </si>
  <si>
    <t>Source / Evidence</t>
  </si>
  <si>
    <t>Comments</t>
  </si>
  <si>
    <t>Link to Corporate Indicator</t>
  </si>
  <si>
    <t>HIV/AIDS Infections and Non-Communicable Diseases Reduced and supportive services Improved</t>
  </si>
  <si>
    <t>A01S01</t>
  </si>
  <si>
    <t>01</t>
  </si>
  <si>
    <t>To conduct 6 awareness campagns/programs on the spread of HIV/AIDS and Hepatisis B by June 2026</t>
  </si>
  <si>
    <t>6 awareness campagns conducted</t>
  </si>
  <si>
    <t>No. of awareness campagns/programs conducted</t>
  </si>
  <si>
    <t>Admin records / reports</t>
  </si>
  <si>
    <t>A01S02</t>
  </si>
  <si>
    <t>02</t>
  </si>
  <si>
    <t>To provide care and support services to staff living with HIV/AIDS including attendence in HIV/AIDS conferences by June 2026</t>
  </si>
  <si>
    <t>30 staff provided with support</t>
  </si>
  <si>
    <t>No. of staff provided with support</t>
  </si>
  <si>
    <t>xxx staff provided with care</t>
  </si>
  <si>
    <t>No. of staff provided with care</t>
  </si>
  <si>
    <t>A02S01</t>
  </si>
  <si>
    <t>To facilitate quarterly implementation NCD guidelines and manuals by June, 2026</t>
  </si>
  <si>
    <t>4 NCD awereness seminars conducted</t>
  </si>
  <si>
    <t>No. of awereness seminars conducted</t>
  </si>
  <si>
    <t>A02S02</t>
  </si>
  <si>
    <t>To conduct quarterly sensitization seminars/workshop to staffs about NCD by June, 2026</t>
  </si>
  <si>
    <t>4 sensitization seminars/workshop conducted</t>
  </si>
  <si>
    <t>No. of sensitization seminars/workshop conducted</t>
  </si>
  <si>
    <t>Effective Implementation of the National Anti-Corruption Strategy enhanced and sustained</t>
  </si>
  <si>
    <t>B01S01</t>
  </si>
  <si>
    <t>To conduct quarterly awareness campaign on the National Anti Corruption by June, 2026</t>
  </si>
  <si>
    <t>4 awareness campaign on the National Anti Corruption conducted</t>
  </si>
  <si>
    <t>No. of awareness campaign on the National Anti Corruption conducted</t>
  </si>
  <si>
    <t>B01S02</t>
  </si>
  <si>
    <t>To conduct quarterly ethical committee meetings by June, 2026</t>
  </si>
  <si>
    <t>4 ethical committee meetings conducted</t>
  </si>
  <si>
    <t>No. of ethical committee meetings conducted</t>
  </si>
  <si>
    <t>Corporation Operational Efficiency Enhanced</t>
  </si>
  <si>
    <t>F01C01</t>
  </si>
  <si>
    <t>To facilitate staff recruitment and promotion by June, 2026.</t>
  </si>
  <si>
    <t>272 staff recruited</t>
  </si>
  <si>
    <t>xxx staff promoted</t>
  </si>
  <si>
    <t>No. of staff promoted</t>
  </si>
  <si>
    <t>F01C02</t>
  </si>
  <si>
    <t>To facilitate Orientantion of new recruits and Vetting by June 2026</t>
  </si>
  <si>
    <t>272 staff Oriented</t>
  </si>
  <si>
    <t>No. of staff Oriented</t>
  </si>
  <si>
    <t>272 staff Vetted</t>
  </si>
  <si>
    <t>No. of staff Vetted</t>
  </si>
  <si>
    <t>F01C03</t>
  </si>
  <si>
    <t>03</t>
  </si>
  <si>
    <t>To facilitate preparation of annual Personal Emolunments budget by June 2026.</t>
  </si>
  <si>
    <t>Annual Personal Emolunments budget prepared</t>
  </si>
  <si>
    <t>Personal Emolunments budget document in place</t>
  </si>
  <si>
    <t>F01C04</t>
  </si>
  <si>
    <t>04</t>
  </si>
  <si>
    <t>To facilitate transfer of 120 staff quaterly by June 2026.</t>
  </si>
  <si>
    <t>120 staff transfered</t>
  </si>
  <si>
    <t>No. of staff transfered</t>
  </si>
  <si>
    <t>F01C05</t>
  </si>
  <si>
    <t>05</t>
  </si>
  <si>
    <t>To facilitate reallocation of 41 staff to Dodoma HQ by June 2026.</t>
  </si>
  <si>
    <t>41 staff reallocated to Dodoma</t>
  </si>
  <si>
    <t>No. of staff reallocated</t>
  </si>
  <si>
    <t>F02S01</t>
  </si>
  <si>
    <t>To facilitate training of 1,000 staff by June, 2026</t>
  </si>
  <si>
    <t>1,000 staff trained</t>
  </si>
  <si>
    <t>F02S02</t>
  </si>
  <si>
    <t>To facilitate staff compensation and benefits by June 2026</t>
  </si>
  <si>
    <t>4005 staff provided with compensation and benefits</t>
  </si>
  <si>
    <t>No. of staff provided with benefit and compensation</t>
  </si>
  <si>
    <t>F02C03</t>
  </si>
  <si>
    <t>To facilitate and coordinate management of staff discipline by June 2026</t>
  </si>
  <si>
    <t>4 discipline committee meetings conducted</t>
  </si>
  <si>
    <t>No. of discpline committee meetings conducted</t>
  </si>
  <si>
    <t>F02S04</t>
  </si>
  <si>
    <t>To facilitate participation in proffessional association &amp; attending local &amp; international training meetings by June, 2026.</t>
  </si>
  <si>
    <t>xxx staff participated in proffessional association training meetings</t>
  </si>
  <si>
    <t>No. of staff participated in proffessional training meetings</t>
  </si>
  <si>
    <t>xxx staff participated in local training meetings</t>
  </si>
  <si>
    <t>No. of staff participated in local training meetings</t>
  </si>
  <si>
    <t>xxx staff participated in international training meetings</t>
  </si>
  <si>
    <t>No. of staff participated in international training meetings</t>
  </si>
  <si>
    <t>F02S05</t>
  </si>
  <si>
    <t>To facilitate availability and updates of HR&amp;Admin policy documents by June 2026</t>
  </si>
  <si>
    <t>xxx of HR&amp;Admin policy documents prepared</t>
  </si>
  <si>
    <t>No.of HR&amp;Admin policy documents inplace</t>
  </si>
  <si>
    <t>F02S06</t>
  </si>
  <si>
    <t>06</t>
  </si>
  <si>
    <t>To provide awareness to employees on the updated HR&amp;Admin policies by June 2026</t>
  </si>
  <si>
    <t>xxx awareness of HR&amp;Admin policies conducted</t>
  </si>
  <si>
    <t>No. of awareness on HR&amp;Admin policies conducted</t>
  </si>
  <si>
    <t>F05C01</t>
  </si>
  <si>
    <t>To facilitate and furnishing 10 running rooms by June 2026</t>
  </si>
  <si>
    <t>10 running rooms furnished</t>
  </si>
  <si>
    <t>F05C02</t>
  </si>
  <si>
    <t>To facilitate two Workers Council meetings, management- employees &amp; Management - Union meetings, by June 2026</t>
  </si>
  <si>
    <t>2 Workers Council meetings Conducted</t>
  </si>
  <si>
    <t>No. of Workers Council meetings Conducted</t>
  </si>
  <si>
    <t>Management and employees meeting conducted</t>
  </si>
  <si>
    <t>No. of Management and employees meeting conducted</t>
  </si>
  <si>
    <t>Management and Union meeting conducted</t>
  </si>
  <si>
    <t>No. of Management and Union meeting conducted</t>
  </si>
  <si>
    <t>F05C03</t>
  </si>
  <si>
    <t>To organise &amp; facilitate Labour and Women day by June 2026</t>
  </si>
  <si>
    <t>Labour day organised</t>
  </si>
  <si>
    <t>Labour day conducted</t>
  </si>
  <si>
    <t>Women day organised</t>
  </si>
  <si>
    <t>Women day conducted</t>
  </si>
  <si>
    <t>F05C04</t>
  </si>
  <si>
    <t>To facilitate TRC sports bonanza by June 2026</t>
  </si>
  <si>
    <t>xxx TRC sports bonanza conducted</t>
  </si>
  <si>
    <t>No. of TRC sports bonanza conducted</t>
  </si>
  <si>
    <t>F05C05</t>
  </si>
  <si>
    <t>To facilitate and coordinate staff welfare by June 2026</t>
  </si>
  <si>
    <t>xxx staff provided with welfare and benefit</t>
  </si>
  <si>
    <t>No. of staff provided with welfare and benefit</t>
  </si>
  <si>
    <t>F10S01</t>
  </si>
  <si>
    <t>To facilitate and cordinate operations of DGs office by June 2026</t>
  </si>
  <si>
    <t>Administrative support services provided to the DG's office</t>
  </si>
  <si>
    <t>% of Administrative support services provided</t>
  </si>
  <si>
    <t>F10S02</t>
  </si>
  <si>
    <t>To facilitate provision of utilities services to TRC buildings by June 2026</t>
  </si>
  <si>
    <t>xxx TRC buildings provided with utilities services</t>
  </si>
  <si>
    <t>No. of TRC buildings provided with utilities services</t>
  </si>
  <si>
    <t>F10S03</t>
  </si>
  <si>
    <t>To provide office supplies and equipments to staff by June 2026</t>
  </si>
  <si>
    <t>XXX staff provided with office supplies and equipments</t>
  </si>
  <si>
    <t>No. of staff provided with office supplies and equipments</t>
  </si>
  <si>
    <t>F10S04</t>
  </si>
  <si>
    <t>To provide monthly Maintenance of 60 existing motor vehicle and motor cycles by June, 2026</t>
  </si>
  <si>
    <t>60 motor vehicle and motor cycles maintained</t>
  </si>
  <si>
    <t>No. of motor vehicle and motor cycles maintained</t>
  </si>
  <si>
    <t>F10S05</t>
  </si>
  <si>
    <t>To facilitate operations of Residual Services and Digitalisation of Records by June, 2026</t>
  </si>
  <si>
    <t>Residual Services and Records digitalized</t>
  </si>
  <si>
    <t>No. of Residual Services and Records digitalized</t>
  </si>
  <si>
    <t>F10S06</t>
  </si>
  <si>
    <t>To facilitate operation of railway police (Investigation, Ambush, Dog ration) on TRC networks by June, 2026</t>
  </si>
  <si>
    <t>xxx Investigation of railway police conducted</t>
  </si>
  <si>
    <t>No. of investigation conducted</t>
  </si>
  <si>
    <t>xxx Ambush of railway police facilitated</t>
  </si>
  <si>
    <t>No. of Ambush conducted</t>
  </si>
  <si>
    <t>xxx Kg of Dog ration provided</t>
  </si>
  <si>
    <t>No. of Kg of dog ration provided</t>
  </si>
  <si>
    <t>F14S01</t>
  </si>
  <si>
    <t>To facilitate 9 Railway Dispensary to provide health service to staff and community by June, 2026</t>
  </si>
  <si>
    <t>9 Railway Dispensaries facilitated with equipment and facilities</t>
  </si>
  <si>
    <t>No. of Railway Dispensaries facilitated with equipment and facilities</t>
  </si>
  <si>
    <t>F14S02</t>
  </si>
  <si>
    <t>To provide Primary School education to 208 employees children in remote areas and wayside stations by June, 2026</t>
  </si>
  <si>
    <t>208 employees children facilitated with Primary school education</t>
  </si>
  <si>
    <t>No. of employees children facilitated with Primary school education</t>
  </si>
  <si>
    <t>F14S03</t>
  </si>
  <si>
    <t>To conduct two Board Meeting of Itigi primary school and Graduation ceremony by June, 2026</t>
  </si>
  <si>
    <t>2 Board Meetings conducted</t>
  </si>
  <si>
    <t>No. of Board Meetings a conducted</t>
  </si>
  <si>
    <t>Graduation ceremony conducted</t>
  </si>
  <si>
    <t>No. of Graduation ceremony conducted</t>
  </si>
  <si>
    <t>F16S01</t>
  </si>
  <si>
    <t>To facilitate and supervise cleaning services by June, 2026</t>
  </si>
  <si>
    <t>TRC buildings facilitated with cleaning services</t>
  </si>
  <si>
    <t>No. of cleaniless services contract signed</t>
  </si>
  <si>
    <t>TRC buildings services supervised</t>
  </si>
  <si>
    <t>No. of TRC buildings with cleaning services supervised</t>
  </si>
  <si>
    <t>F16S02</t>
  </si>
  <si>
    <t>To facilitate and supervise security services by June, 2026</t>
  </si>
  <si>
    <t>TRC buildings facilitated with Security services</t>
  </si>
  <si>
    <t>No. of Security services contracts signed</t>
  </si>
  <si>
    <t>TRC Security services supervised</t>
  </si>
  <si>
    <t>No. of Security services supervised</t>
  </si>
  <si>
    <t>SUB-VOTE NAME: PROCUREMENT MANAGEMENT UNIT</t>
  </si>
  <si>
    <t>Target code</t>
  </si>
  <si>
    <t>MTEF Activity Code</t>
  </si>
  <si>
    <t>MTEF Activity</t>
  </si>
  <si>
    <t>Output (Lower level Result)</t>
  </si>
  <si>
    <t>Financial management and marketing strengthened</t>
  </si>
  <si>
    <t>D07S01</t>
  </si>
  <si>
    <t>To facilitate procurement of 130 of Service provider (Consultancy, Contractor and Suppliers) by June, 2026</t>
  </si>
  <si>
    <t>130 Service providers procured</t>
  </si>
  <si>
    <t>No. of Service providers procured</t>
  </si>
  <si>
    <t>D07S02</t>
  </si>
  <si>
    <t>To facilitate survey for disposal of goods by June, 2026</t>
  </si>
  <si>
    <t>Unused goods/assets disposed</t>
  </si>
  <si>
    <t>No. of unused goods/assets disposed</t>
  </si>
  <si>
    <t>D07S03</t>
  </si>
  <si>
    <t>To prepare and update TRC inventory and conduct Annual Stocktaking by June, 2026</t>
  </si>
  <si>
    <t>TRC inventory prepared and updated</t>
  </si>
  <si>
    <t>Updated Inventory register in place</t>
  </si>
  <si>
    <t>Annual Stocktaking conducted</t>
  </si>
  <si>
    <t>Annual Stocktaking in place</t>
  </si>
  <si>
    <t>D07S04</t>
  </si>
  <si>
    <t>To prepare and develop comprehensive TRC Procurement and Action Plan by June, 2026</t>
  </si>
  <si>
    <t>Procurement Plan developed</t>
  </si>
  <si>
    <t>Procurement Plan document in place</t>
  </si>
  <si>
    <t>Procurement Action Plan developed</t>
  </si>
  <si>
    <t>Procurement Action Plan document in place</t>
  </si>
  <si>
    <t>To provide office supplies and equipment to 35 staff by June 2026</t>
  </si>
  <si>
    <t>35 staff satisfied with 100% conducive working environment</t>
  </si>
  <si>
    <t>% of satisfaction of conducive working envoronment</t>
  </si>
  <si>
    <t>To conduct seminar and training to staff and Board of Directors regarding regular changes on procurement Act and Regulations by June, 2026</t>
  </si>
  <si>
    <t>xxx Seminar and training conducted to Board of Directors</t>
  </si>
  <si>
    <t>No. of seminars conducted to board of directors</t>
  </si>
  <si>
    <t>xxx Seminar and training conducted to staff</t>
  </si>
  <si>
    <t>No. of seminars conducted to staff</t>
  </si>
  <si>
    <t>To provide proffessional training to 10 procurement staff by June, 2026</t>
  </si>
  <si>
    <t>10 staff provided with proffessional training</t>
  </si>
  <si>
    <t>To facilitate Clearance of Oversea consignments from 20 contracts by June 2026</t>
  </si>
  <si>
    <t>20 oversea consignment contract cleared</t>
  </si>
  <si>
    <t>No. of oversea consignment contract cleared</t>
  </si>
  <si>
    <t>To facilitate logistics of supplies to three zones and Kwala SGR Workshop by June 2026</t>
  </si>
  <si>
    <t>3 zones facilitated with supplies and equipment</t>
  </si>
  <si>
    <t>No. of Zones facilitated</t>
  </si>
  <si>
    <t>SUB-VOTE NAME: INTERNAL AUDIT UNIT</t>
  </si>
  <si>
    <t>Financial management and marketing strengthened.</t>
  </si>
  <si>
    <t>D06S01</t>
  </si>
  <si>
    <t>To Audit Quarterly Development Project ( SGR (Lot 3,4 &amp; 5), Kilosa Gulwe,TIRP by June, 2026</t>
  </si>
  <si>
    <t>3 Development Projects audit conducted quarterly</t>
  </si>
  <si>
    <t>No. of development project audited quarterly</t>
  </si>
  <si>
    <t>D06S02</t>
  </si>
  <si>
    <t>To Audit Monthly Corporation Activities - MGR and SGR by June, 2026</t>
  </si>
  <si>
    <t>48 operational audited reports prepared</t>
  </si>
  <si>
    <t>No. of audited reports prepared</t>
  </si>
  <si>
    <t>D06S03</t>
  </si>
  <si>
    <t>To prepare Internal Audit Manual, strategic Audit Plan and Audit Charter by June, 2026</t>
  </si>
  <si>
    <t>3 Audited documents (Audit Manual, strategic Audit Plan and Audit Charter) prepared</t>
  </si>
  <si>
    <t>No. of documents prepared</t>
  </si>
  <si>
    <t>Capacity of the corporation to discharge its mandates enhanced</t>
  </si>
  <si>
    <t>F11S02</t>
  </si>
  <si>
    <t>To facilitate conducive working environment to 11 staff by june 2026</t>
  </si>
  <si>
    <t>11 staff satisfied with 100% conducive working environment</t>
  </si>
  <si>
    <t>F11S03</t>
  </si>
  <si>
    <t>To Attend professional Seminars NBAA &amp; IIA) and professional exams (CPA, CIA,CSPTB, CFE &amp; CISA)</t>
  </si>
  <si>
    <t>11 staff attended professional Seminars and exams</t>
  </si>
  <si>
    <t>No. of staff</t>
  </si>
  <si>
    <t>SUB-VOTE NAME: FINANCE AND ACCOUNTS UNIT</t>
  </si>
  <si>
    <t>F11S01</t>
  </si>
  <si>
    <t>To facilitate preparation of annual financial statements by June, 2026</t>
  </si>
  <si>
    <t>Annual financial statement report prepared</t>
  </si>
  <si>
    <t>No. of Annual financial statement prepared</t>
  </si>
  <si>
    <t>To conduct quartely survey for updation of Fixed Asset register by June 2026</t>
  </si>
  <si>
    <t>Fixed Asset register updated</t>
  </si>
  <si>
    <t>No. of Fixed asset register updated</t>
  </si>
  <si>
    <t>To facilitate annual Asset verification by June 2026</t>
  </si>
  <si>
    <t>Annual Asset verification report prepared</t>
  </si>
  <si>
    <t>No. of Asset verification report</t>
  </si>
  <si>
    <t>D01S01</t>
  </si>
  <si>
    <t>To facilitate revenue collections of 243.28 billion by June 2026</t>
  </si>
  <si>
    <t>243.28 billion Collected</t>
  </si>
  <si>
    <t>Amount of Revenue collected</t>
  </si>
  <si>
    <t>D01S02</t>
  </si>
  <si>
    <t>To facilitate routine TRC payments (staff and third parties) by June 2026</t>
  </si>
  <si>
    <t>Payment of staff and third parties facilitated</t>
  </si>
  <si>
    <t>Amount of staff payment facilitated</t>
  </si>
  <si>
    <t>Amount of third parties payment facilitated</t>
  </si>
  <si>
    <t>To provide conducive working environment to 80 staffs by June,2026</t>
  </si>
  <si>
    <t>80 staff satisfied with 100% conducive working environment</t>
  </si>
  <si>
    <t>To attend four workshops and seminars as per NBAA by law,PPRA and Tax by June,2026</t>
  </si>
  <si>
    <t>80 staff attended workshops and seminars</t>
  </si>
  <si>
    <t>No. of staff attended</t>
  </si>
  <si>
    <t>To facilitate collection of TRC debts by June,2026</t>
  </si>
  <si>
    <t>xxx of total debt collected</t>
  </si>
  <si>
    <t>Amount of debt</t>
  </si>
  <si>
    <t>SUB-VOTE NAME: CORPORATE PLANNING AND INVESTMENT UNIT</t>
  </si>
  <si>
    <t>F03S01</t>
  </si>
  <si>
    <t>To prepare Corporate Strategic Plan for the Financial Year 2026/2027 - 2030/2031 by June, 2026</t>
  </si>
  <si>
    <t>Corporate Strategic Plan document prepared</t>
  </si>
  <si>
    <t>Corporate Strategic Plan in place</t>
  </si>
  <si>
    <t>F03S02</t>
  </si>
  <si>
    <t>To participate in preparations of policies and plans and coordinate review of departmental policies by June, 2026</t>
  </si>
  <si>
    <t>xxx policies prepared</t>
  </si>
  <si>
    <t>No. of policies prepared</t>
  </si>
  <si>
    <t>xxx plans prepared</t>
  </si>
  <si>
    <t>No. of Plans prepared</t>
  </si>
  <si>
    <t>xxx guidelines prepered</t>
  </si>
  <si>
    <t>No. of guideline prepared</t>
  </si>
  <si>
    <t>xxx policies reviewed</t>
  </si>
  <si>
    <t>No. of policies reviewed</t>
  </si>
  <si>
    <t>F07S03</t>
  </si>
  <si>
    <t>To coordinate preparations of annual Medium Term Expenditure Framework (MTEF) financial year 2026/2027 by June, 2026</t>
  </si>
  <si>
    <t>Corporate Annual Medium Term Expenditure Framework (MTEF) FY 2026/2027 prepared</t>
  </si>
  <si>
    <t>Medium Term Expenditure Framework in place</t>
  </si>
  <si>
    <t>F03S04</t>
  </si>
  <si>
    <t>To coordinate preparations of Action Plan for financial year 2026/2027 by June, 2026</t>
  </si>
  <si>
    <t>Annual Action plan document prepared</t>
  </si>
  <si>
    <t>Annual Action plan in place</t>
  </si>
  <si>
    <t>F03S05</t>
  </si>
  <si>
    <t>To coordinate budget implementation and control through quarterly budget committee meetings by June, 2026</t>
  </si>
  <si>
    <t>4 budget committee meetings conducted</t>
  </si>
  <si>
    <t>No. of committee conducted</t>
  </si>
  <si>
    <t>F03S06</t>
  </si>
  <si>
    <t>To prepare Tanzania Railway Master Plan by June, 2026</t>
  </si>
  <si>
    <t>Railway Master Plan developed</t>
  </si>
  <si>
    <t>Railway Master Plan in place</t>
  </si>
  <si>
    <t>F03S07</t>
  </si>
  <si>
    <t>07</t>
  </si>
  <si>
    <t>To prepare quarterly, semi annual and annual progress reports as per budget guideline by June, 2026</t>
  </si>
  <si>
    <t>4 Progress reports prepared and submitted</t>
  </si>
  <si>
    <t>F03S08</t>
  </si>
  <si>
    <t>08</t>
  </si>
  <si>
    <t>To coordinate Regional, bilateral and International planning in relation to railway sub sector by June, 2026</t>
  </si>
  <si>
    <t>7 Regional meetings attended</t>
  </si>
  <si>
    <t>No. of Regional meetings</t>
  </si>
  <si>
    <t>5 International meetings attended</t>
  </si>
  <si>
    <t>No. of International meetings</t>
  </si>
  <si>
    <t>2 bilateral meetings attended</t>
  </si>
  <si>
    <t>No. of bilateral meetings</t>
  </si>
  <si>
    <t>F03S09</t>
  </si>
  <si>
    <t>09</t>
  </si>
  <si>
    <t>To coordinate Parliamentary standing Committees meetings and submit implementation of projects and Budget by June, 2026</t>
  </si>
  <si>
    <t>3 Parliamentary standing Committees meetings attended</t>
  </si>
  <si>
    <t>No. of meetings attended</t>
  </si>
  <si>
    <t>F03S10</t>
  </si>
  <si>
    <t>10</t>
  </si>
  <si>
    <t>To conduct seminar on railway projects and its implementation to new Members of Parliament by June, 2026</t>
  </si>
  <si>
    <t>1 seminar conducted</t>
  </si>
  <si>
    <t>No. of seminar</t>
  </si>
  <si>
    <t>F03S11</t>
  </si>
  <si>
    <t>11</t>
  </si>
  <si>
    <t>To coordinate preparation of Comprehensive Business Transformation Strategy by June, 2026</t>
  </si>
  <si>
    <t>Comprehensive Business Transformation Strategy in place</t>
  </si>
  <si>
    <t>F07S01</t>
  </si>
  <si>
    <t>To attend local and international business and investment forums/meetings for investment of railway projects by June, 2026</t>
  </si>
  <si>
    <t>2 local business forum/meetings attended</t>
  </si>
  <si>
    <t>No. of meetings</t>
  </si>
  <si>
    <t>2 international business forum/meetings attended</t>
  </si>
  <si>
    <t>F07S02</t>
  </si>
  <si>
    <t>To prepare project documents (Concept Note and Pre-feasibility) for railway projects investment by June, 2026</t>
  </si>
  <si>
    <t>1 Concept Note for railway projects prepared</t>
  </si>
  <si>
    <t>No. of Concept Note prepared</t>
  </si>
  <si>
    <t>1 Pre-feasibility study for railway projects prepared</t>
  </si>
  <si>
    <t>No. of Pre-feasibility study prepared</t>
  </si>
  <si>
    <t>To prepare project profile for PPP investement and coordinate implementation of PPP regulation by June, 2026</t>
  </si>
  <si>
    <t>4 PPP project profiles document prepared</t>
  </si>
  <si>
    <t>No. of PPP project profiles document prepared</t>
  </si>
  <si>
    <t>1 PPP regulation coordinated</t>
  </si>
  <si>
    <t>PPP regulation complied</t>
  </si>
  <si>
    <t>To provide conducive working environment to 10 CPIU staff by June, 2026</t>
  </si>
  <si>
    <t>10 staff satisfied with 100% conducive working environment</t>
  </si>
  <si>
    <t>To facilitate 10 CPIU staff to attend proffesional local and international trainings, workshops and seminars by June, 2026</t>
  </si>
  <si>
    <t>10 staff facilitate to attend proffessional training</t>
  </si>
  <si>
    <t>No. of staffs trained</t>
  </si>
  <si>
    <t>SUB-VOTE NAME: MONITORING AND EVALUATION UNIT</t>
  </si>
  <si>
    <t>To coordinate preparation and implementation of Performance Contracts by June, 2026</t>
  </si>
  <si>
    <t>Performance Contracts prepared and implemented</t>
  </si>
  <si>
    <t>No. of Performance Contracts prepared and implemented</t>
  </si>
  <si>
    <t>To conduct M&amp;E Readiness Assessment and develop M&amp;E documentations by June, 2026</t>
  </si>
  <si>
    <t>M&amp;E Readiness assessment document prepared</t>
  </si>
  <si>
    <t>M&amp;E Readiness assessment report document in place</t>
  </si>
  <si>
    <t>M&amp;E Plan prepared</t>
  </si>
  <si>
    <t>M&amp;E Plan document in place</t>
  </si>
  <si>
    <t>M&amp;E Operational Manual Prepared</t>
  </si>
  <si>
    <t>M&amp;E Operational Manual document in lace</t>
  </si>
  <si>
    <t>M&amp;E Framework prepared</t>
  </si>
  <si>
    <t>M&amp;E Framework document in place</t>
  </si>
  <si>
    <t>M&amp;E Strategy prepared</t>
  </si>
  <si>
    <t>M&amp;E Strategy document in place</t>
  </si>
  <si>
    <t>F03S03</t>
  </si>
  <si>
    <t>To facilitate and participate in Annual Joint Transport Sector Review (JTSR) meeting by June, 2026.</t>
  </si>
  <si>
    <t>Joint Transport Sector Review meeting attended</t>
  </si>
  <si>
    <t>No of meetings attended</t>
  </si>
  <si>
    <t>To monitor and evaluate the implementation of institutional annual plans by June, 2026.</t>
  </si>
  <si>
    <t>Institutional plan monitored and evaluated</t>
  </si>
  <si>
    <t>% of activities monitored in a period</t>
  </si>
  <si>
    <t>No. of evaluation studies conducted</t>
  </si>
  <si>
    <t>To coordinate development and operationalisation of integrated Monitoring and Evaluation system (M&amp;E) by June, 2026</t>
  </si>
  <si>
    <t>Development of Integrated Monitoring and Evaluation system</t>
  </si>
  <si>
    <t>% of integrated M&amp;E System developed</t>
  </si>
  <si>
    <t>Operationalisation of Integrated Monitoring and Evaluation System</t>
  </si>
  <si>
    <t>% of operationalisation of Integrated M&amp;E system</t>
  </si>
  <si>
    <t>To provide conducive working environment to M&amp;E staff by June, 2026.</t>
  </si>
  <si>
    <t>To facilitate M&amp;E staff to attend proffesional local and international trainings, workshops and seminars by June, 2026</t>
  </si>
  <si>
    <t>11 staff attended professional Seminars, training and workshop</t>
  </si>
  <si>
    <t>No. of staff attended seminars and training</t>
  </si>
  <si>
    <t>SUB VOTE NAME:TANZANIA INSTITUTE OF RAIL TECHNOLOGY</t>
  </si>
  <si>
    <t>To provide conducive working environment to 52 TIRTEC staffs by June, 2026</t>
  </si>
  <si>
    <t>52 staff satisfied with 100% conducive working environment</t>
  </si>
  <si>
    <t>To coordinate and supervise academics and administrative matters by June, 2025</t>
  </si>
  <si>
    <t>Academics and administrative matters coordinated and supervised</t>
  </si>
  <si>
    <t>No. of academics and administrative matters coordinated</t>
  </si>
  <si>
    <t>No. of academics and administrative matters supervised</t>
  </si>
  <si>
    <t>To facilitate availabiliy and supply of teaching and learning materials</t>
  </si>
  <si>
    <t>Institute equiped with teaching and learning materials</t>
  </si>
  <si>
    <t>% of teaching and learning materials supplied</t>
  </si>
  <si>
    <t>To organize and facilitate graduation ceremony by June 2026</t>
  </si>
  <si>
    <t>To conduct advisory board of governor meetings by June, 2026</t>
  </si>
  <si>
    <t>6 Advisory board governor meeting conducted</t>
  </si>
  <si>
    <t>To facilitate 15 TIRTEC staffs to attend local poffessional boards trainings, meetings and workshops by june 2026</t>
  </si>
  <si>
    <t>15 Staffs facilitated to attend local and international professional trainings, meetings and workshop</t>
  </si>
  <si>
    <t>To facilitate 20 instructors to supervise students in industrial training programmes June, 2026</t>
  </si>
  <si>
    <t>20 instructors facilitated to supervise students in industrial training programmes</t>
  </si>
  <si>
    <t>No of instructors engaged in supervision</t>
  </si>
  <si>
    <t>To develop and operationalize students information system by June 2026</t>
  </si>
  <si>
    <t>Student information system developed and operationalized</t>
  </si>
  <si>
    <t>System in place</t>
  </si>
  <si>
    <t>To develop 5 teaching curriculam by june 2026</t>
  </si>
  <si>
    <t>5 Teaching Curriculum developed</t>
  </si>
  <si>
    <t>No. of Curriculum developed</t>
  </si>
  <si>
    <t>F14S04</t>
  </si>
  <si>
    <t>To carry out 1 research in railway industry by June, 2026</t>
  </si>
  <si>
    <t>1 Railway industry reaserch conducted</t>
  </si>
  <si>
    <t>Research report</t>
  </si>
  <si>
    <t>F14S05</t>
  </si>
  <si>
    <t>Capacity building to 52 TIRTEC staff by june 2026</t>
  </si>
  <si>
    <t>52 staffs trained</t>
  </si>
  <si>
    <t>SUB-VOTE NAME: LEGAL SERVICE UNIT</t>
  </si>
  <si>
    <t>To represent the Corporation before the court of law and or quassi judicial bodies on monthly basis by June, 2026</t>
  </si>
  <si>
    <t>Corporation represented before the court</t>
  </si>
  <si>
    <t>To facilitate and coordinate review of cases/amendments of Railway Act, Cap. 170 and its regulations and related matters thereto by June, 2026</t>
  </si>
  <si>
    <t>Railway Act and regulations reviewed</t>
  </si>
  <si>
    <t>Act and number of regulations reviewed</t>
  </si>
  <si>
    <t>To review 50 employment contracts, vet 50 procurement &amp; operational Contracts and submission of same to the AG, 50 lease agreements, 10 MoUs, and other Agreements of the Corporation by June, 2026</t>
  </si>
  <si>
    <t>50 contracts reviewed and vetted</t>
  </si>
  <si>
    <t>No of contracts</t>
  </si>
  <si>
    <t>F18S01</t>
  </si>
  <si>
    <t>To facilitate four (4) Ordinary &amp; four (4) Extra ordinary Board Meetings by June, 2026</t>
  </si>
  <si>
    <t>8 board meetings conducted</t>
  </si>
  <si>
    <t>F18S02</t>
  </si>
  <si>
    <t>To facilitate four (4) statutory Board Committes meetings by June, 2026</t>
  </si>
  <si>
    <t>4 statutory board meetings conducted</t>
  </si>
  <si>
    <t>F18S03</t>
  </si>
  <si>
    <t>To facilitate 8 Board members in monitoring and evaluation of TRC projects by June, 2026</t>
  </si>
  <si>
    <t>8 board members participated in Monitoring of projects</t>
  </si>
  <si>
    <t>No of members</t>
  </si>
  <si>
    <t>To provide conducive environment to 13 departmental staff by June 2026</t>
  </si>
  <si>
    <t>13 staff satisfied with 100% conducive working environment</t>
  </si>
  <si>
    <t>To facilitate 11 departmental staff to attend proffessional seminars and trainings by June, 2026</t>
  </si>
  <si>
    <t>No of staffs</t>
  </si>
  <si>
    <t>SUB-VOTE NAME: PUBLIC RELATIONS UNIT</t>
  </si>
  <si>
    <t>F12S01</t>
  </si>
  <si>
    <t>To prepare and disseminate corporation's performance information to the public throughout by June, 2026</t>
  </si>
  <si>
    <t>100 % of Corporation Performance information reports to the public prepared and disseminated</t>
  </si>
  <si>
    <t>Percentage (%) of public information prepared and disseminated</t>
  </si>
  <si>
    <t>F12S02</t>
  </si>
  <si>
    <t>To implement three Corporate Social Responsibility (CSR) Policy by June 2026</t>
  </si>
  <si>
    <t>3 corporate social responsibility undertaken</t>
  </si>
  <si>
    <t>No of corporate social responsibility</t>
  </si>
  <si>
    <t>F12S03</t>
  </si>
  <si>
    <t>To conduct quartly awareness to the Citizens along the railway corridor by June, 2026</t>
  </si>
  <si>
    <t>4 awareness compaign conducted</t>
  </si>
  <si>
    <t>No of awareness campign</t>
  </si>
  <si>
    <t>F12S04</t>
  </si>
  <si>
    <t>To coordinate and participate in National and International exhibition, TRC Week and other related events, by June, 2026</t>
  </si>
  <si>
    <t>6 National and International exhibition, coordinated and attended.</t>
  </si>
  <si>
    <t>No of exhibition attended</t>
  </si>
  <si>
    <t>To provide conducive working environment to 14 departmental staff by June, 2026</t>
  </si>
  <si>
    <t>14 staff provided with working conducive environment</t>
  </si>
  <si>
    <t>No of staffs with conducive environment</t>
  </si>
  <si>
    <t>To facilitate 10 staff to attend workshops and annual meetings related to Public Relations Affair by June, 2026</t>
  </si>
  <si>
    <t>10 staff attended professional Seminars, training and workshop</t>
  </si>
  <si>
    <t>No of staffs trained/ attended seminar</t>
  </si>
  <si>
    <t>SUB-VOTE NAME: INFORMATION COMMUNICATION TECHNOLOGY (ICT)</t>
  </si>
  <si>
    <t>Upgrade and Enhancement of existing systems (Eg.cargo system and LPMS) by 2026</t>
  </si>
  <si>
    <t>2 ICT systems enhanced and upgraded</t>
  </si>
  <si>
    <t>No. of internal systems upgraded</t>
  </si>
  <si>
    <t>To develop new systems by June. 2026</t>
  </si>
  <si>
    <t>2 New system developed</t>
  </si>
  <si>
    <t>No. of new systems</t>
  </si>
  <si>
    <t>F16S03</t>
  </si>
  <si>
    <t>To conduct network vulnerability scan and Penetration for netwrok infrastructure and Security Operation and Incience Response by June, 2026</t>
  </si>
  <si>
    <t>One network vulnerability scan and Penetration for netwrok infrastucture and security operation conducted</t>
  </si>
  <si>
    <t>No. of network infrastructure security enhanced</t>
  </si>
  <si>
    <t>F05S01</t>
  </si>
  <si>
    <t>To maintain and service ICT equipment, software and accessories for both MGR and SGR by June 2026</t>
  </si>
  <si>
    <t>Enhance ICT network service availability</t>
  </si>
  <si>
    <t>%of network availability</t>
  </si>
  <si>
    <t>F05S02</t>
  </si>
  <si>
    <t>To maintain monthly Internet connectivity and all application hosting by June, 2026</t>
  </si>
  <si>
    <t>Enhance internet connectivity and availability</t>
  </si>
  <si>
    <t>% of internet avaliability</t>
  </si>
  <si>
    <t>F05S04</t>
  </si>
  <si>
    <t>To conduct awareness of the ICT security policy to TRC staff throughout the network by June, 2026</t>
  </si>
  <si>
    <t>4 Awareness of the ICT security policy to TRC staff conducted</t>
  </si>
  <si>
    <t>No. of awareness</t>
  </si>
  <si>
    <t>To provide conducive working environment to 47 staff by June, 2026</t>
  </si>
  <si>
    <t>47 staff satisfied with 100% conducive working environment</t>
  </si>
  <si>
    <t>F10c02</t>
  </si>
  <si>
    <t>To facilitate 40 ICT Staff to attend training by june 2026</t>
  </si>
  <si>
    <t>40 staff attended training</t>
  </si>
  <si>
    <t>F10C03</t>
  </si>
  <si>
    <t>To facilitate 21 ICT Staff to attend workshops and professional bodies by june 2026</t>
  </si>
  <si>
    <t>21staff attended professional workshop and professional bodies</t>
  </si>
  <si>
    <t>No. of staffs attended</t>
  </si>
  <si>
    <t>SUB VOTE NAME:RAIL SAFETY AND SECURITY UNIT</t>
  </si>
  <si>
    <t>Railway infrastructure, Rolling stock and Safety improved</t>
  </si>
  <si>
    <t>C07S01</t>
  </si>
  <si>
    <t>To monitor instutional security services to MGR and SGR operation by June 2026</t>
  </si>
  <si>
    <t>enhance institutional security in operation activities</t>
  </si>
  <si>
    <t>% of number of insecurity incidence occured</t>
  </si>
  <si>
    <t>C07S02</t>
  </si>
  <si>
    <t>To conduct quarterly Safety inspection of railway operation and maintenance by June 2026</t>
  </si>
  <si>
    <t>4 safety inspection of railway operation conducted</t>
  </si>
  <si>
    <t>No. of inspection conducted</t>
  </si>
  <si>
    <t>Railway Transport and Logistics services Improved</t>
  </si>
  <si>
    <t>E05S01</t>
  </si>
  <si>
    <t>To Conduct 8 Safety Sensitization Programs and seminars by June 2026.</t>
  </si>
  <si>
    <t>8 safety sensitization programs and seminars conducted</t>
  </si>
  <si>
    <t>No.of sensitization programs conducted</t>
  </si>
  <si>
    <t>E05S02</t>
  </si>
  <si>
    <t>To conduct quarterly monitoring of Accident minimization strategy by June 2026</t>
  </si>
  <si>
    <t>Accident reduced</t>
  </si>
  <si>
    <t>No. of accident</t>
  </si>
  <si>
    <t>E05S03</t>
  </si>
  <si>
    <t>To carry out accident and incident investigation by June 2026</t>
  </si>
  <si>
    <t>Accident cause determined</t>
  </si>
  <si>
    <t>No.of accident</t>
  </si>
  <si>
    <t>E05S04</t>
  </si>
  <si>
    <t>To develop and implement Railway Operations Maintenance Rulebooks, Manuals and Standard Operational Procedures by june 2026.</t>
  </si>
  <si>
    <t>Operation and maintenance documents developed</t>
  </si>
  <si>
    <t>E05S05</t>
  </si>
  <si>
    <t>To cordinate and participate in international safety week by June 2026.</t>
  </si>
  <si>
    <t>International safety week attended</t>
  </si>
  <si>
    <t>E03S01</t>
  </si>
  <si>
    <t>To conduct four monitoring of safety compliance in accordance with Regulatory Act by june 2026.</t>
  </si>
  <si>
    <t>4 Safety compliance activites conducted</t>
  </si>
  <si>
    <t>E03S02</t>
  </si>
  <si>
    <t>To conduct quartely occupational health and safety awareness seminars and programs by June, 2026</t>
  </si>
  <si>
    <t>4 occupational health and safety awareness seminars and programs conducted</t>
  </si>
  <si>
    <t>E07S01</t>
  </si>
  <si>
    <t>To develop, Implement and Upadate Corporate Emergency Preparedness and Response Plan by June, 2026</t>
  </si>
  <si>
    <t>Corporate emergency preparedness and response plan developed and implemented</t>
  </si>
  <si>
    <t>Corporate emergency plan</t>
  </si>
  <si>
    <t>E07S02</t>
  </si>
  <si>
    <t>To Monitor quarterly implementation of the Safety Management System by June 2026</t>
  </si>
  <si>
    <t>safety management system monitored</t>
  </si>
  <si>
    <t>To provide conducive working enviroment to 144 RSSU staff by June, 2026</t>
  </si>
  <si>
    <t>144 staff satisfied with 100% conducive working environment</t>
  </si>
  <si>
    <t>To facilitate RSSU Staff to attend professional Training, Meetings, and Seminars by June 2026.</t>
  </si>
  <si>
    <t>5 staffs trained</t>
  </si>
  <si>
    <t>No.of staffs trained</t>
  </si>
  <si>
    <t>SUB VOTE NAME:RISK MANAGEMENT AND QUALITY ASSUARANCE UNIT</t>
  </si>
  <si>
    <t>Railway transport, safety systems and logistics services improved</t>
  </si>
  <si>
    <t>To review and update of corporate's risk register and monitoring of implementation of risk action plan by june 2026</t>
  </si>
  <si>
    <t>Corporate risk register reviewed and updated; Risk action plan implemented</t>
  </si>
  <si>
    <t>Documents reviwed and implemented</t>
  </si>
  <si>
    <t>To develop and implement institutional Fraud Risk Management by june 2026.</t>
  </si>
  <si>
    <t>institutional Fraud Risk Management develped and implemented</t>
  </si>
  <si>
    <t>Document developed</t>
  </si>
  <si>
    <t>E07S03</t>
  </si>
  <si>
    <t>To conduct risk control awareness services to staff and management by June 2026</t>
  </si>
  <si>
    <t>Risk control awareness conducted</t>
  </si>
  <si>
    <t>No. of awareness conducted</t>
  </si>
  <si>
    <t>To provide conducive working enviroment to staff by June, 2026</t>
  </si>
  <si>
    <t>xxx staff satisfied with 100% conducive working environment</t>
  </si>
  <si>
    <t>XX staffs trained</t>
  </si>
  <si>
    <t>SUB-VOTE NAME: DIRECTORATE OF CIVIL ENGINEERING AND INFRASTRUCTURE</t>
  </si>
  <si>
    <t>To provide conducive working Environment to 55 staff by June, 2026</t>
  </si>
  <si>
    <t>1200 staff satisfied with 100% conducive working environment</t>
  </si>
  <si>
    <t>To facilitate 16 railway projects preparation by June, 2026</t>
  </si>
  <si>
    <t>16 railway projects prepared</t>
  </si>
  <si>
    <t>No .of projects prepared</t>
  </si>
  <si>
    <t>To facilitate 55 staff to attend national and International professional meetings and workshops by June, 2026</t>
  </si>
  <si>
    <t>74 staffs attended profesional meetngs</t>
  </si>
  <si>
    <t>No.of staffs attended</t>
  </si>
  <si>
    <t>To participate in regional and international meetings and conferences related to Railways by June 2026</t>
  </si>
  <si>
    <t>4 regional and international meetings attended</t>
  </si>
  <si>
    <t>To conduct daily and monthly inspection and Maintenance for the SGR and MGR railway network by June, 2026</t>
  </si>
  <si>
    <t>Daily and monthly railway inspection conducted</t>
  </si>
  <si>
    <t>To conduct routine maintainance of civil structures and Operation buildings of SGR and MGR by June, 2026</t>
  </si>
  <si>
    <t>XX civil structure and operation building maintained</t>
  </si>
  <si>
    <t>No. of civil structure and operation buildings maintained</t>
  </si>
  <si>
    <t>SUB VOTE NAME: DIRECTORATE OF SIGNALLING AND TELECOMMUNICATION</t>
  </si>
  <si>
    <t>OBJECTIVE DESCRIPTION: Railway Infrastructure, Rolling Stock and Safety System Improved.</t>
  </si>
  <si>
    <t>C03S01</t>
  </si>
  <si>
    <t>To conduct routine inspection and maintenance of Signaling and Telecommunication Infrastructure (Facilities, System and Sub-system) for SGR and MGR line by June, 2026</t>
  </si>
  <si>
    <t>Signalling and Telecommunication infrastructure maintained</t>
  </si>
  <si>
    <t>C03S02</t>
  </si>
  <si>
    <t>To maintain service availability of Signaling and Telecommunication services for MGR and SGR by June, 2026</t>
  </si>
  <si>
    <t>100 percentaeg availability of Signalling and Telecommunication services</t>
  </si>
  <si>
    <t>C03S03</t>
  </si>
  <si>
    <t>To facilitate monitoring, evaluation and supervision of the project by June, 2026</t>
  </si>
  <si>
    <t>Signalling and Telecommunication projects monitored</t>
  </si>
  <si>
    <t>To provide conducive working environment for 500 Staffs by June, 202</t>
  </si>
  <si>
    <t>500 staff satisfied with 100% conducive working environment</t>
  </si>
  <si>
    <t>To participate in professional, national and international meeting related to Signaling and Telecommunication by June 2026</t>
  </si>
  <si>
    <t>4 National and 4 international meetings attended</t>
  </si>
  <si>
    <t>To conduct short course training related to Signaling and Telecommunication by June 2026</t>
  </si>
  <si>
    <t>165 staffs trained</t>
  </si>
  <si>
    <t>SUB VOTE NAME: DIRECTORATE OF ELECTRIFICATION</t>
  </si>
  <si>
    <t>To conduct routine inspection and maintenance of Power Supply, Catenary and Energy Infrastructure (Facilities, System and Sub-system) for SGR and MGR line by June, 2026</t>
  </si>
  <si>
    <t>Power supply, catenary and energy infrastructure maintained</t>
  </si>
  <si>
    <t>To maintain service availability of Electrification services for MGR and SGR by June, 2026</t>
  </si>
  <si>
    <t>100 percentage of availability of electrification services</t>
  </si>
  <si>
    <t>Electrification projects monitored</t>
  </si>
  <si>
    <t>To provide conducive working environment for 186 Staffs by June, 202</t>
  </si>
  <si>
    <t>186 staff satisfied with 100% conducive working environment</t>
  </si>
  <si>
    <t>To participate in professional, national and international meeting related to Electrification by June 2026</t>
  </si>
  <si>
    <t>To conduct short course training related to Electrification by June 2026</t>
  </si>
  <si>
    <t>186 staffs trained</t>
  </si>
  <si>
    <t>SUB VOTE NAME: DIRECTORATE OF ROLLING STOCK</t>
  </si>
  <si>
    <t>Railway Infrastructure, Rolling Stock and Safety System improved.</t>
  </si>
  <si>
    <t>C06S01</t>
  </si>
  <si>
    <t>To conduct routine maintenance of 68 MGR locomotives, 19 SGR Electric Locomotives and 10 EMUs by June, 2026</t>
  </si>
  <si>
    <t>97 Locomotives maintained</t>
  </si>
  <si>
    <t>No. of Locomotives</t>
  </si>
  <si>
    <t>C06S02</t>
  </si>
  <si>
    <t>To conduct routine maintenance of 897 MGR and 1014 SGR Freight wagons by June 2026</t>
  </si>
  <si>
    <t>1911 wagons maintaned</t>
  </si>
  <si>
    <t>No. of wagons</t>
  </si>
  <si>
    <t>C06S03</t>
  </si>
  <si>
    <t>To conduct routine maintenance of 124 MGR and 89 SGR Coaches by June 2026</t>
  </si>
  <si>
    <t>213 coaches maintained</t>
  </si>
  <si>
    <t>No. of Coaches</t>
  </si>
  <si>
    <t>C06S04</t>
  </si>
  <si>
    <t>To conduct routine maintenance of 125 Machinery and Equipment for both MGR and SGR by June, 2026</t>
  </si>
  <si>
    <t>125 Machinery and Equipment maintained</t>
  </si>
  <si>
    <t>No. of Machinery and Equipment</t>
  </si>
  <si>
    <t>C06S05</t>
  </si>
  <si>
    <t>To ensure availability of consumables for not less than 10,000 MGR and SGR trains by June,2026</t>
  </si>
  <si>
    <t>100% of train consumable available</t>
  </si>
  <si>
    <t>% of availability</t>
  </si>
  <si>
    <t>C06S06</t>
  </si>
  <si>
    <t>To facilitate trains crews on monitoring of trains and conducting routine handling, Inspections of rolling stocks, machines and equipment by June, 2026</t>
  </si>
  <si>
    <t>xxx inspections conducted</t>
  </si>
  <si>
    <t>Corporation Operational Efficiency enhanced</t>
  </si>
  <si>
    <t>To provide 730 Rolling Stock Directorate Staff with basic requirements by June, 2026</t>
  </si>
  <si>
    <t>730 staff satisfied with 100% conducive working environment</t>
  </si>
  <si>
    <t>To participate in (2) local and (1) international workshops, (2)Trainings (including refresher courses), (4) professional meetings and conferences by June, 2026</t>
  </si>
  <si>
    <t>9 local and international trainings attended</t>
  </si>
  <si>
    <t>SUB VOTE NAME: ENVIRONMENTAL AND SOCIAL UNITY</t>
  </si>
  <si>
    <t>To provide conducive working environment to 56 E&amp;S staffs by June, 2026</t>
  </si>
  <si>
    <t>56 staff satisfied with 100% conducive working environment</t>
  </si>
  <si>
    <t>To participate in Regional and International meetings by June 2026</t>
  </si>
  <si>
    <t>xx Regional and xx international meetings attended</t>
  </si>
  <si>
    <t>To provide Internal E&amp;S capacity building to the teams in operations</t>
  </si>
  <si>
    <t>56 staff trained</t>
  </si>
  <si>
    <t>SUB VOTE NAME: DIRECTORATE OF BUSINESS DEVELOPMENT</t>
  </si>
  <si>
    <t>Railway Transport and Logistics Services Improved</t>
  </si>
  <si>
    <t>To facilitate formation of 581 block trains for MGR and 625 block trains for SGR annually by June 2026.</t>
  </si>
  <si>
    <t>1206 block trains facilitated</t>
  </si>
  <si>
    <t>No. of block trains</t>
  </si>
  <si>
    <t>To maintain existing customers and develop new customers' segment for MGR and SGR by June, 2026.</t>
  </si>
  <si>
    <t>xxx existings customers maintained and xxx new customers developed</t>
  </si>
  <si>
    <t>No. of customers</t>
  </si>
  <si>
    <t>D01S03</t>
  </si>
  <si>
    <t>To conduct Joint Technical Committee meetings on improving multimodal operations that includes rail, port and marine for MGR and SGR by June, 2026.</t>
  </si>
  <si>
    <t>xxx joint technical committee meetings conducted</t>
  </si>
  <si>
    <t>% change in cargo transported</t>
  </si>
  <si>
    <t>D02S01</t>
  </si>
  <si>
    <t>To facilitate transportation of 6,665,198 passengers for MGR and for SGR by June, 2026.</t>
  </si>
  <si>
    <t>6,665,198 passengers transprted</t>
  </si>
  <si>
    <t>Changes in the number of SGR passangers transported</t>
  </si>
  <si>
    <t>Changes in the number of SGR passangers transported from X (value) July, 2024/25 to Y(value) June, 2025/26</t>
  </si>
  <si>
    <t>D02S02</t>
  </si>
  <si>
    <t>To conduct quarterly ticket inspection to passenger for MGR and SGR transportation services for MGR and SGR by June, 2026.</t>
  </si>
  <si>
    <t>4 ticket inspection conducted</t>
  </si>
  <si>
    <t>No. of inspection</t>
  </si>
  <si>
    <t>D02S03</t>
  </si>
  <si>
    <t>To conduct quarterly Customer Claims Committee meetings for MGR and SGR by June 2026.</t>
  </si>
  <si>
    <t>4 customers claims committee meetings conducted</t>
  </si>
  <si>
    <t>D02S04</t>
  </si>
  <si>
    <t>To coordinate and participate in the Customer Services Week exhibition by June, 2026</t>
  </si>
  <si>
    <t>Customers service week conducted</t>
  </si>
  <si>
    <t>D02S05</t>
  </si>
  <si>
    <t>To facilitate and maintain TRC Call Center by June, 2026</t>
  </si>
  <si>
    <t>TRC call center facilitated and maintained</t>
  </si>
  <si>
    <t>D02S06</t>
  </si>
  <si>
    <t>To conduct quarterly customer services awareness by June, 2026</t>
  </si>
  <si>
    <t>4 customers services awareness conducted</t>
  </si>
  <si>
    <t>D02S07</t>
  </si>
  <si>
    <t>To develop, review and publish TRC Customer Service Policy by June, 2026</t>
  </si>
  <si>
    <t>Customers services policy developed</t>
  </si>
  <si>
    <t>Customer document inplace</t>
  </si>
  <si>
    <t>D02S08</t>
  </si>
  <si>
    <t>To review, update and publishing TRC client service chartter by June, 2026</t>
  </si>
  <si>
    <t>Client service chartter reviwed, updated and published</t>
  </si>
  <si>
    <t>Client service chartter inplace</t>
  </si>
  <si>
    <t>D04S01</t>
  </si>
  <si>
    <t>To conduct quarterly stakeholders meeting for sharing current business opportunities for MGR and SGR by June 2026.</t>
  </si>
  <si>
    <t>4 stakeholders meeting conducted</t>
  </si>
  <si>
    <t>D04S02</t>
  </si>
  <si>
    <t>To facilitate review of tariff book and other pricing manuals for MGR and SGR by June, 2026.</t>
  </si>
  <si>
    <t>Tarriff and price manual reviewed</t>
  </si>
  <si>
    <t>Tarriff and price manual inplace</t>
  </si>
  <si>
    <t>D04S05</t>
  </si>
  <si>
    <t>To conduct quarterly promotional activities for TRC business for MGR and SGR by June,2026.</t>
  </si>
  <si>
    <t>4 promotion activities conducted</t>
  </si>
  <si>
    <t>No. of promotion</t>
  </si>
  <si>
    <t>D05S01</t>
  </si>
  <si>
    <t>To facilitate implementation and evaluation of the business plan 2022/23 - 2024/25 by June, 2026</t>
  </si>
  <si>
    <t>Business plan reviewed and implemented</t>
  </si>
  <si>
    <t>Business plan document in place</t>
  </si>
  <si>
    <t>D05S02</t>
  </si>
  <si>
    <t>To develop a new business plan (for 2025/26–2027/28) by June 2026.</t>
  </si>
  <si>
    <t>Business plan developed</t>
  </si>
  <si>
    <t>To provide conduncive working environment to 188 staff by June 2026.</t>
  </si>
  <si>
    <t>188 staff satisfied with 100% conducive working environment</t>
  </si>
  <si>
    <t>To facilitate training for Business Development staff for MGR and SGR by June, 2026.</t>
  </si>
  <si>
    <t>188 staff facilitate to attend proffessional training</t>
  </si>
  <si>
    <t>SUB VOTE NAME: ESTATE MANAGEMENT UNIT</t>
  </si>
  <si>
    <t>To pay statutory land fees for TRC buildings by June 2026.</t>
  </si>
  <si>
    <t>Statutory land fees paid</t>
  </si>
  <si>
    <t>Payment report</t>
  </si>
  <si>
    <t>To conduct quarterly physical inspection and verification of assets and properties for MGR and SGR by June, 2026.</t>
  </si>
  <si>
    <t>4 physical inspection and verification of asset and properties conducted</t>
  </si>
  <si>
    <t>To oversee and verify tenants compliance to leasing contracts for MGR and SGR by June, 2026.</t>
  </si>
  <si>
    <t>XX leasing contracts verified</t>
  </si>
  <si>
    <t>No.of contracts</t>
  </si>
  <si>
    <t>To facilitate new potential corporate tenants for leasing and investment opportunities by June, 2026.</t>
  </si>
  <si>
    <t>xx corporate tenants facilitated</t>
  </si>
  <si>
    <t>No.of tenants</t>
  </si>
  <si>
    <t>D07S05</t>
  </si>
  <si>
    <t>To manage the SGR Phase 1 Lot 1 Property and facilities(DSM, Pugu, Soga, Ruvu, Ngerengere &amp; Morogoro stations) by June, 2026</t>
  </si>
  <si>
    <t>XX properties and facilities managed</t>
  </si>
  <si>
    <t>No .of facilities and properties managed</t>
  </si>
  <si>
    <t>D07S06</t>
  </si>
  <si>
    <t>To Manage the SGR Phase 1 Lot 2 property and facilities (Dodoma, Kilosa, Mkata, Kidete, Gulwe, Igandu, Bahi, and Makutupora stations) by June 2026.</t>
  </si>
  <si>
    <t>D07S07</t>
  </si>
  <si>
    <t>To Conduct feasibility studies for Real Estate investment opportunities and evaluate their potential risks and returns by June 2026.</t>
  </si>
  <si>
    <t>xxx Feasibility studies for real estate investment conducted</t>
  </si>
  <si>
    <t>No. of feasibility studies</t>
  </si>
  <si>
    <t>D07S08</t>
  </si>
  <si>
    <t>To Prepare and Implement Estate Management Policies by June 2026.</t>
  </si>
  <si>
    <t>xxx Estate management policies prepared</t>
  </si>
  <si>
    <t>No.of Policies prepared</t>
  </si>
  <si>
    <t>To provide conducive working environment to 45 staff by June 2026.</t>
  </si>
  <si>
    <t>45 staff satisfied with 100% conducive working environment</t>
  </si>
  <si>
    <t>To facilitate training for Estate Management Unit staff for MGR and SGR by June, 2026.</t>
  </si>
  <si>
    <t>45 staff trained</t>
  </si>
  <si>
    <t>To facilitate 45 staff to attend Professional Bodies and Annual General Meetings for MGR and SGR by June, 2026.</t>
  </si>
  <si>
    <t>45 staff attended profesional meetings</t>
  </si>
  <si>
    <t>SUB VOTE NAME: DIRECTORATE OF OPERATIONS</t>
  </si>
  <si>
    <t>E01S01</t>
  </si>
  <si>
    <t>To facilitate daily Freight trains operation activities by June,2026</t>
  </si>
  <si>
    <t>Daily logistic of freight efficiency improved</t>
  </si>
  <si>
    <t>No.of freight train operated</t>
  </si>
  <si>
    <t>E01S02</t>
  </si>
  <si>
    <t>To review and develop traffic Operating Manuals by June, 2026</t>
  </si>
  <si>
    <t>Traffic Operating Manuals developed and reviewed</t>
  </si>
  <si>
    <t>No. of Traffic Operating Manuals developed and reviewed</t>
  </si>
  <si>
    <t>E01S03</t>
  </si>
  <si>
    <t>To facilitate clearence of Accidents and incidents by June, 2026</t>
  </si>
  <si>
    <t>Minimazation of accidents</t>
  </si>
  <si>
    <t>No. of accidents and incidents</t>
  </si>
  <si>
    <t>E01S04</t>
  </si>
  <si>
    <t>To facilitate and monitoring operations of electronic cargo management system and update wagon database by June, 2026</t>
  </si>
  <si>
    <t>Electronic cargo management system and wagon databese enhanced and updated</t>
  </si>
  <si>
    <t>E01S05</t>
  </si>
  <si>
    <t>To facilitate maintenace and verification of weight scale by June,2026</t>
  </si>
  <si>
    <t>Accurate measurement reading ensured</t>
  </si>
  <si>
    <t>No. of loads measured</t>
  </si>
  <si>
    <t>E02S01</t>
  </si>
  <si>
    <t>To facilitate daily Passenger trains operation activities by June,2026</t>
  </si>
  <si>
    <t>Daily logistic of passangers efficiency improved</t>
  </si>
  <si>
    <t>No. of passangers transported</t>
  </si>
  <si>
    <t>E02S02</t>
  </si>
  <si>
    <t>To Carry out traffic inspection and daily monitoring of trains, stations and customers experience by June, 2026</t>
  </si>
  <si>
    <t>Daily trains and stations inspection conducted</t>
  </si>
  <si>
    <t>No of inspections conducted</t>
  </si>
  <si>
    <t>E02S03</t>
  </si>
  <si>
    <t>To conduct staff Familiarization and sensitization for train operations involving MGR and SGR critical staff by June, 2026</t>
  </si>
  <si>
    <t>Staff awareness on train operations improved</t>
  </si>
  <si>
    <t>No of staffs engaged in train operation</t>
  </si>
  <si>
    <t>To provide working and protection tools for daily trains movement by June, 2026</t>
  </si>
  <si>
    <t>Safety of employee in work place enhanced</t>
  </si>
  <si>
    <t>No of staffs with working and protection tools</t>
  </si>
  <si>
    <t>To provide conducive working environment to operation staff by June, 2026</t>
  </si>
  <si>
    <t>To facilitate operation staff to attend local and international training/workshop by June, 2026</t>
  </si>
  <si>
    <t>xxx staff participated in local and international proffessional attended</t>
  </si>
  <si>
    <t>Evaluation Workplan</t>
  </si>
  <si>
    <t>Appendix 3 revised into a proper evaluation work plan with key questions, timeline, lead users and products</t>
  </si>
  <si>
    <t>Eval ID</t>
  </si>
  <si>
    <t>Evaluation Study</t>
  </si>
  <si>
    <t>Type</t>
  </si>
  <si>
    <t>Background / Rationale</t>
  </si>
  <si>
    <t>Purpose</t>
  </si>
  <si>
    <t>Key Evaluation Questions</t>
  </si>
  <si>
    <t>Methods</t>
  </si>
  <si>
    <t>Start Date</t>
  </si>
  <si>
    <t>End Date</t>
  </si>
  <si>
    <t>Lead Unit</t>
  </si>
  <si>
    <t>Primary Users</t>
  </si>
  <si>
    <t>Main Product</t>
  </si>
  <si>
    <t>Decision Use</t>
  </si>
  <si>
    <t>Comments / Gaps</t>
  </si>
  <si>
    <t>EV-01</t>
  </si>
  <si>
    <t>Evaluation of the Standard Gauge Railway (SGR): One Year of Operations</t>
  </si>
  <si>
    <t>Mid-term Evaluation</t>
  </si>
  <si>
    <t>The Tanzania Railway Corporation (TRC) made a bold step towards modernizing the country’s transport system by introducing the Standard Gauge Railway (SGR), replacing the older Meter Gauge Railway (MGR). This transformation supports Tanzania’s long-term vision for economic growth, improved infrastructure, and enhanced service delivery in the transport sector. The first phase of the SGR, connecting Dar es Salaam to Dodoma, began operations in August 2024. This route has brought about notable improvements, including: •Reduction in travel time from 8 hours to 5 hours for the Dodoma Route and from 4 hours to 1 and Half hour for the route of Dar es Salaam to Morogoro; •Improved safety, comfort, and convenience for passengers; and •Increased interest and high uptake by the public. However, this success has also come with challenges. High passenger demand, especially on weekends, has led to ticket shortages and pressure on operational planning. Now, after one full year of operations, it is important to evaluate the performance and impact of the SGR system to assess what has worked, what needs improvement, and what strategies are needed to ensure long-term sustainability.</t>
  </si>
  <si>
    <t>The purpose of this evaluation is to: •Quantify and measure achievements after one year of SGR operations •Identify operational and financial challenges •Understand the social and economic impact of the SGR on communities and passengers •Provide evidence-based recommendations for improvement •Inform future expansion and sustainability plans</t>
  </si>
  <si>
    <t>1. To what extent has SGR improved service efficiency, safety and customer experience?
2. What operational and financial constraints affect sustainability?
3. What improvements are required for expansion and long-term performance?</t>
  </si>
  <si>
    <t>•Desk Review of TRC reports, contracts, financial records, and past evaluations (If any) •Passenger Surveys across different classes and routes to assess satisfaction and suggestions •Key Informant Interviews (KIIs) with TRC management, station masters, and staff work direct to SGR •Focus Group Discussions (FGDs) with workers of TRC and cleaners working at SGR •Site Observations at stations to assess infrastructure usage and condition •Stakeholder Engagement Lab: A facilitated stakeholder meeting or workshop to gather feedback from all key actors (TRC, regulators, vendors, civil society, etc.) on expectations vs. reality •Cost Center Analysis: Review of financial allocations and performance of key operational areas</t>
  </si>
  <si>
    <t>August, 2025</t>
  </si>
  <si>
    <t>M&amp;E Unit</t>
  </si>
  <si>
    <t>TRC Management; M&amp;E Unit; Directorate Heads</t>
  </si>
  <si>
    <t>Evaluation report, management brief and action matrix</t>
  </si>
  <si>
    <t>Planned</t>
  </si>
  <si>
    <t>Management decision / learning / next-cycle planning</t>
  </si>
  <si>
    <t>EV-02</t>
  </si>
  <si>
    <t>End Term Evalution of TRC Strategic Plan (2020/21 - 2024/25)</t>
  </si>
  <si>
    <t>End Term Evaluation</t>
  </si>
  <si>
    <t>The primary goal of this evaluation was to examine the implementation and efficacy of the Tanzania Railways Corporation (TRC) Strategic Plan for the years 2020/21 to 2024/25. The review sought to establish how well the strategic objectives were met, identify areas of success and failure, and make recommendations for future strategic planning. The evaluation used a mixed-approaches approach, which included both qualitative and quantitative data collection methods. Key informant interviews, focus group talks, and surveys with technical and support personnel, customers, and passengers were carried out. In addition, document evaluations and Key Performance Indicator (KPI) analysis were conducted to provide a full understanding of the strategic plan's implementation. The study indicated that TRC achieved great progress in various areas, particularly in growing its passenger market share following the implementation of the Standard Gauge Railway (SGR). However, problems such as antiquated infrastructure, insufficient locomotives, and delays in procurement procedures hampered the full realisation of strategic objectives. Most technical workers assessed the efficiency of safety protocols as fair to bad, and the training provided was regarded insufficient to meet the demands of changing railway operations. Customers and passengers expressed a desire for greater customer service, infrastructure, and time management. The study found various problems throughout the strategic plan's implementation, including insufficient money, out-of-date infrastructure, lengthy procurement processes, and external influences such as the COVID-19 pandemic and natural disasters like flooding. These challenges have an impact on the timely fulfilment of strategic objectives as well as the overall efficiency of TRC operations. Key takeaways include the importance of matching KPIs with realistic and attainable targets, the requirement for proper budget and resources, and the importance of ongoing training and skill development for TRC staff. Furthermore, input from passengers and customers underlined the need for TRC to take a more customer-centric approach, as well as increase communication and interaction with stakeholders. The study indicated that, while TRC has made success in some areas, considerable changes are required to fully realise the strategic plan's objectives. Addressing the identified difficulties and using the lessons learnt will be critical to TRC's future success. The recommendations will serve as a guide for TRC's next phase of strategic planning, ensuring that it remains competitive and responsive to the demands of its clients and stakeholders.</t>
  </si>
  <si>
    <t>To eximine the impact of the corporation in the course for five years To ensure how the Corporation can design the new cycle of Strategic Plan</t>
  </si>
  <si>
    <t>1. To what extent were strategic objectives and KPIs achieved?
2. What factors enabled or constrained delivery?
3. What should be carried forward into the next planning cycle?</t>
  </si>
  <si>
    <t>October, 2025</t>
  </si>
  <si>
    <t>EV-03</t>
  </si>
  <si>
    <t>End Term evaluation of the Business Plan 2022/23 - 2024/25</t>
  </si>
  <si>
    <t>1. Were planned outputs and outcomes achieved?
2. What implementation lessons should inform future planning?
3. What management actions are recommended?</t>
  </si>
  <si>
    <t>Official Workbook Governance</t>
  </si>
  <si>
    <t>Official cleaned version for FY2025/26 monitoring and evaluation use</t>
  </si>
  <si>
    <t>Field</t>
  </si>
  <si>
    <t>Owner</t>
  </si>
  <si>
    <t>Review Date</t>
  </si>
  <si>
    <t>Comment</t>
  </si>
  <si>
    <t>Action</t>
  </si>
  <si>
    <t>Official Version ID</t>
  </si>
  <si>
    <t>FY2025-26 v1.0 (Cleaned &amp; Structured)</t>
  </si>
  <si>
    <t>2026-03-25</t>
  </si>
  <si>
    <t>Use this workbook as the official planning and monitoring file.</t>
  </si>
  <si>
    <t>Controlled updates only</t>
  </si>
  <si>
    <t>Source File</t>
  </si>
  <si>
    <t>MONITORING PLAN-2025-26 (2).xlsx</t>
  </si>
  <si>
    <t>Legacy workbook retained as source only.</t>
  </si>
  <si>
    <t>Do not use source workbook for live reporting</t>
  </si>
  <si>
    <t>Workbook Scope</t>
  </si>
  <si>
    <t>Dashboard, corporate matrix, activity/input register, evaluation workplan</t>
  </si>
  <si>
    <t>Irrelevant sheets removed and retained content reorganized.</t>
  </si>
  <si>
    <t>Confirmed</t>
  </si>
  <si>
    <t>Revision Rule</t>
  </si>
  <si>
    <t>Update actuals monthly; revise targets only by management approval</t>
  </si>
  <si>
    <t>Director of Planning / M&amp;E</t>
  </si>
  <si>
    <t>One official live version to be maintained.</t>
  </si>
  <si>
    <t>Data Quality Rule</t>
  </si>
  <si>
    <t>Every indicator must have source, owner, frequency and verification method</t>
  </si>
  <si>
    <t>All directorates</t>
  </si>
  <si>
    <t>Blank metadata is a data-quality gap.</t>
  </si>
  <si>
    <t>Action required</t>
  </si>
  <si>
    <t>Reference Lists / Lookups</t>
  </si>
  <si>
    <t>Used for drop-downs and workbook governance</t>
  </si>
  <si>
    <t>List Name</t>
  </si>
  <si>
    <t>Value 1</t>
  </si>
  <si>
    <t>Value 2</t>
  </si>
  <si>
    <t>Value 3</t>
  </si>
  <si>
    <t>Value 4</t>
  </si>
  <si>
    <t>Value 5</t>
  </si>
  <si>
    <t>Data Gap</t>
  </si>
  <si>
    <t>Low</t>
  </si>
  <si>
    <t>Frequency</t>
  </si>
  <si>
    <t>Quarterly</t>
  </si>
  <si>
    <t>Semi-Annual</t>
  </si>
  <si>
    <t>Annual</t>
  </si>
  <si>
    <t>Ad hoc</t>
  </si>
  <si>
    <t>Verification</t>
  </si>
  <si>
    <t>MIS/Dashboard</t>
  </si>
  <si>
    <t>Inspection</t>
  </si>
  <si>
    <t>Survey/FGD</t>
  </si>
  <si>
    <t>Admin Records</t>
  </si>
  <si>
    <t>Finance</t>
  </si>
  <si>
    <t>Operations</t>
  </si>
  <si>
    <t>Engineering</t>
  </si>
  <si>
    <t>Procurement</t>
  </si>
  <si>
    <t>January 2026 Tracking Import Log</t>
  </si>
  <si>
    <t>Matrix Row</t>
  </si>
  <si>
    <t>Imported Actual (Source)</t>
  </si>
  <si>
    <t>Stored in Actual Jan</t>
  </si>
  <si>
    <t>15.5km</t>
  </si>
  <si>
    <t>Imported from January 2026 tracking file</t>
  </si>
  <si>
    <t>0.6km</t>
  </si>
  <si>
    <t>1.6km</t>
  </si>
  <si>
    <t>1.7km</t>
  </si>
  <si>
    <t>0km</t>
  </si>
  <si>
    <t>The work completed</t>
  </si>
  <si>
    <t>0.1</t>
  </si>
  <si>
    <t>98.0km</t>
  </si>
  <si>
    <t>18</t>
  </si>
  <si>
    <t>6960</t>
  </si>
  <si>
    <t>97</t>
  </si>
  <si>
    <t>870</t>
  </si>
  <si>
    <t>0</t>
  </si>
  <si>
    <t>50</t>
  </si>
  <si>
    <t>The audit for the finacial year 2024/25 completed and report  submitted to the office of controller and Auditor General for review.</t>
  </si>
  <si>
    <t xml:space="preserve">Tax Audit consultant is in place </t>
  </si>
  <si>
    <t>Second quarter finanacial management report were prepared</t>
  </si>
  <si>
    <t xml:space="preserve">Financial statement for the Financial year 2024/25 prepared and submitted to the office of Controller and Auditor General </t>
  </si>
  <si>
    <t>NIL</t>
  </si>
  <si>
    <t>None</t>
  </si>
  <si>
    <t>11131111301.09</t>
  </si>
  <si>
    <t>The audit engagment was not performed. Instead the Audit team perfomed Revenue collections Audit on MGR - Freight and the audit work is at 100%</t>
  </si>
  <si>
    <t>15451</t>
  </si>
  <si>
    <t>2517291</t>
  </si>
  <si>
    <t>8625</t>
  </si>
  <si>
    <t>991875</t>
  </si>
  <si>
    <t>18341</t>
  </si>
  <si>
    <t>8542160</t>
  </si>
  <si>
    <t>271642</t>
  </si>
  <si>
    <t>82935299</t>
  </si>
  <si>
    <t>110759</t>
  </si>
  <si>
    <t>Demarcation was not done</t>
  </si>
  <si>
    <t>288822345</t>
  </si>
  <si>
    <t>0.84</t>
  </si>
  <si>
    <t>0.95</t>
  </si>
  <si>
    <t>0.67</t>
  </si>
  <si>
    <t>Procurement of a consultant   to carry out feasibility study for six land parcel/plots is ongoing</t>
  </si>
  <si>
    <t>182435000</t>
  </si>
  <si>
    <t xml:space="preserve">A total of  12 Signal failures, 3 point-machine failures and 1 derailer were detected with  zero  false occupation and wheel detector </t>
  </si>
  <si>
    <t xml:space="preserve">The average failure time were 1: 49 </t>
  </si>
  <si>
    <t>12</t>
  </si>
  <si>
    <t>16</t>
  </si>
  <si>
    <t>Working timetable was nof fully adhered</t>
  </si>
  <si>
    <t>7</t>
  </si>
  <si>
    <t>14</t>
  </si>
  <si>
    <t>21</t>
  </si>
  <si>
    <t>136 - employment contracts;  5 - MoUs vetted.</t>
  </si>
  <si>
    <t>153.34bil</t>
  </si>
  <si>
    <t>One media coverage was done,  and 30 social media content were prepared.</t>
  </si>
  <si>
    <t>689</t>
  </si>
  <si>
    <t>1. Review of the feasibility study for Dar es salaam Commutter Railway through PPP is underway 
2. Feasibility Study for Railway line linking the SGR with Airports is underway</t>
  </si>
  <si>
    <t>Terms of Reference for engagement of the consultant to prepare  the policies were reviewed.</t>
  </si>
  <si>
    <t>The tender to procure consultant for preparation of Corporate Strategic Plan was opened on 27th November, 2026. The evaluation is ongoing</t>
  </si>
  <si>
    <t>The preparation of the Terms of Reference (ToR) was finalised and it is in the final stages of tendering.</t>
  </si>
  <si>
    <t>Review of draft business transformation strategy report completed, the inputs were incorporated and submitted to the Consultant.Currently awaiting for consultant presentation of  the report.</t>
  </si>
  <si>
    <t>Recruitment approval has been sought  from the Permanent Secretary (Establishment ), Follow-ups are being made, however the recruitment permit has not been granted.</t>
  </si>
  <si>
    <t>Orientation was conducted to 65 cabin crew</t>
  </si>
  <si>
    <t>Vetting was conducted to 65 Cabin Crew</t>
  </si>
  <si>
    <t>Draft  Training Policy has been prepared and submitted to the management for their input.and  Procurement  of Consultant for  Training need assesmnet  is  ongoing  under World Bank procedures.</t>
  </si>
  <si>
    <t>Training on Environmental, Social and Good Governamce ESG for  45 staffs were  coducted.</t>
  </si>
  <si>
    <t>During the period, draft of staff training policy and internship guidelines was presented  to Management meeting for approval before submission to the Board.</t>
  </si>
  <si>
    <t>Running staff are now staying at the leased Hotel/Lodge.</t>
  </si>
  <si>
    <t>Upgrade of the system is ongoing and has reached 80%. The work is expected to be completed at the end of February, 2026</t>
  </si>
  <si>
    <t>User requirement have been collected, The implementation is planned to starts from February</t>
  </si>
  <si>
    <t>Terms of reference for engaging consultant was prepared.</t>
  </si>
  <si>
    <t xml:space="preserve"> The system requirements were reviewed and preparation of  the first draft  Software Requirements Specification (SRS) were done</t>
  </si>
  <si>
    <t>Maintenance System has been planned to be moduled in ERP</t>
  </si>
  <si>
    <t>Completed</t>
  </si>
  <si>
    <t>Gathering of system requirement completed and submitted to Ega for incorporation in the ERMS</t>
  </si>
  <si>
    <t xml:space="preserve">Implementation of procurement Plan is ongoing </t>
  </si>
  <si>
    <t>Five(5) procurement contracts were signed</t>
  </si>
  <si>
    <t>Most of the works and consultancy tenders were opened beyond the time frame while goods tenders were within the time</t>
  </si>
  <si>
    <t>No training conducted</t>
  </si>
  <si>
    <t>Unmatched / needs review</t>
  </si>
  <si>
    <t>KPI Rationalization Inserted into Main Monitoring Plan</t>
  </si>
  <si>
    <t>This sheet mirrors the rationalization inserted into the Corporate M&amp;E Matrix and can be used for dashboard and reporting prioritization.</t>
  </si>
  <si>
    <t>Source Matrix Row</t>
  </si>
  <si>
    <t>Unit</t>
  </si>
  <si>
    <t>304601604627.7</t>
  </si>
  <si>
    <t>Use 01 Dashboard for executive review and quick monthly summary.</t>
  </si>
  <si>
    <t>Enter or update monthly actual values only in 02 Corporate M&amp;E Matrix.</t>
  </si>
  <si>
    <t>Use 03 Activity Input Register and 04 Evaluation Workplan for operational and evaluation follow-up.</t>
  </si>
  <si>
    <t>Use 07 Jan2026 Import Log only as a reference to the January import history.</t>
  </si>
  <si>
    <t>02 Corporate M&amp;E Matrix</t>
  </si>
  <si>
    <t>01 Dashboard!B4</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</si>
</sst>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m\-yyyy"/>
  </numFmts>
  <fonts count="27" x14ac:knownFonts="1">
    <font>
      <sz val="11"/>
      <color theme="1"/>
      <name val="Calibri"/>
    </font>
    <font>
      <b/>
      <sz val="15"/>
      <color rgb="FFFFFFFF"/>
      <name val="Calibri"/>
      <family val="2"/>
    </font>
    <font>
      <i/>
      <sz val="10"/>
      <color rgb="FF222222"/>
      <name val="Calibri"/>
      <family val="2"/>
    </font>
    <font>
      <b/>
      <sz val="11"/>
      <color rgb="FFFFFFFF"/>
      <name val="Calibri"/>
      <family val="2"/>
    </font>
    <font>
      <b/>
      <sz val="11"/>
      <name val="Calibri"/>
      <family val="2"/>
    </font>
    <font>
      <b/>
      <sz val="11"/>
      <color rgb="FF222222"/>
      <name val="Calibri"/>
      <family val="2"/>
    </font>
    <font>
      <b/>
      <sz val="16"/>
      <color rgb="FFFFFFFF"/>
      <name val="Calibri"/>
      <family val="2"/>
    </font>
    <font>
      <b/>
      <sz val="16"/>
      <color rgb="FFFFFFFF"/>
      <name val="Arial Narrow"/>
      <family val="2"/>
    </font>
    <font>
      <sz val="11"/>
      <color theme="1"/>
      <name val="Arial Narrow"/>
      <family val="2"/>
    </font>
    <font>
      <i/>
      <sz val="11"/>
      <name val="Arial Narrow"/>
      <family val="2"/>
    </font>
    <font>
      <b/>
      <sz val="11"/>
      <name val="Arial Narrow"/>
      <family val="2"/>
    </font>
    <font>
      <sz val="11"/>
      <name val="Arial Narrow"/>
      <family val="2"/>
    </font>
    <font>
      <b/>
      <sz val="15"/>
      <color rgb="FFFFFFFF"/>
      <name val="Arial Narrow"/>
      <family val="2"/>
    </font>
    <font>
      <i/>
      <sz val="10"/>
      <color rgb="FF222222"/>
      <name val="Arial Narrow"/>
      <family val="2"/>
    </font>
    <font>
      <b/>
      <sz val="11"/>
      <color rgb="FF222222"/>
      <name val="Arial Narrow"/>
      <family val="2"/>
    </font>
    <font>
      <b/>
      <i/>
      <sz val="11"/>
      <color rgb="FF0B3D91"/>
      <name val="Arial Narrow"/>
      <family val="2"/>
    </font>
    <font>
      <b/>
      <sz val="13"/>
      <color rgb="FFFFFFFF"/>
      <name val="Arial Narrow"/>
      <family val="2"/>
    </font>
    <font>
      <sz val="11"/>
      <color rgb="FF222222"/>
      <name val="Arial Narrow"/>
      <family val="2"/>
    </font>
    <font>
      <b/>
      <sz val="12"/>
      <color rgb="FF222222"/>
      <name val="Arial Narrow"/>
      <family val="2"/>
    </font>
    <font>
      <b/>
      <sz val="18"/>
      <color rgb="FF0B3D91"/>
      <name val="Arial Narrow"/>
      <family val="2"/>
    </font>
    <font>
      <i/>
      <sz val="9"/>
      <color rgb="FF222222"/>
      <name val="Arial Narrow"/>
      <family val="2"/>
    </font>
    <font>
      <b/>
      <sz val="12"/>
      <color rgb="FFFFFFFF"/>
      <name val="Arial Narrow"/>
      <family val="2"/>
    </font>
    <font>
      <b/>
      <sz val="20"/>
      <color rgb="FF222222"/>
      <name val="Arial Narrow"/>
      <family val="2"/>
    </font>
    <font>
      <b/>
      <sz val="11"/>
      <color rgb="FF0B3D91"/>
      <name val="Arial Narrow"/>
      <family val="2"/>
    </font>
    <font>
      <b/>
      <sz val="11"/>
      <color rgb="FFFFFFFF"/>
      <name val="Arial Narrow"/>
      <family val="2"/>
    </font>
    <font>
      <sz val="11"/>
      <color rgb="FF0000FF"/>
      <name val="Arial Narrow"/>
      <family val="2"/>
    </font>
    <font>
      <i/>
      <sz val="11"/>
      <color rgb="FF0B3D91"/>
      <name val="Arial Narrow"/>
      <family val="2"/>
    </font>
  </fonts>
  <fills count="15">
    <fill>
      <patternFill patternType="none"/>
    </fill>
    <fill>
      <patternFill patternType="gray125"/>
    </fill>
    <fill>
      <patternFill patternType="solid">
        <fgColor rgb="FF0B3D91"/>
      </patternFill>
    </fill>
    <fill>
      <patternFill patternType="solid">
        <fgColor rgb="FFF4F6F8"/>
      </patternFill>
    </fill>
    <fill>
      <patternFill patternType="solid">
        <fgColor rgb="FFEAF1FB"/>
      </patternFill>
    </fill>
    <fill>
      <patternFill patternType="solid">
        <fgColor rgb="FFF7931E"/>
      </patternFill>
    </fill>
    <fill>
      <patternFill patternType="solid">
        <fgColor rgb="FFEDE7F6"/>
      </patternFill>
    </fill>
    <fill>
      <patternFill patternType="solid">
        <fgColor rgb="FFFFF2CC"/>
      </patternFill>
    </fill>
    <fill>
      <patternFill patternType="solid">
        <fgColor rgb="FFFFF1E6"/>
      </patternFill>
    </fill>
    <fill>
      <patternFill patternType="solid">
        <fgColor rgb="FFFFFFFF"/>
      </patternFill>
    </fill>
    <fill>
      <patternFill patternType="solid">
        <fgColor rgb="FFFFF8F0"/>
      </patternFill>
    </fill>
    <fill>
      <patternFill patternType="solid">
        <fgColor rgb="FFE8F5E9"/>
      </patternFill>
    </fill>
    <fill>
      <patternFill patternType="solid">
        <fgColor rgb="FFFDE9E7"/>
      </patternFill>
    </fill>
    <fill>
      <patternFill patternType="solid">
        <fgColor rgb="FFFFFBE6"/>
      </patternFill>
    </fill>
    <fill>
      <patternFill patternType="solid">
        <fgColor theme="6" tint="0.59999389629810485"/>
        <bgColor indexed="64"/>
      </patternFill>
    </fill>
  </fills>
  <borders count="11">
    <border>
      <left/>
      <right/>
      <top/>
      <bottom/>
      <diagonal/>
    </border>
    <border>
      <left style="thin">
        <color rgb="FFD9E1EA"/>
      </left>
      <right style="thin">
        <color rgb="FFD9E1EA"/>
      </right>
      <top style="thin">
        <color rgb="FFD9E1EA"/>
      </top>
      <bottom style="thin">
        <color rgb="FFD9E1EA"/>
      </bottom>
      <diagonal/>
    </border>
    <border>
      <left/>
      <right/>
      <top style="thin">
        <color rgb="FFD9E1EA"/>
      </top>
      <bottom/>
      <diagonal/>
    </border>
    <border>
      <left/>
      <right style="thin">
        <color rgb="FFD9E1EA"/>
      </right>
      <top style="thin">
        <color rgb="FFD9E1EA"/>
      </top>
      <bottom/>
      <diagonal/>
    </border>
    <border>
      <left/>
      <right/>
      <top style="thin">
        <color rgb="FFD9E1EA"/>
      </top>
      <bottom style="thin">
        <color rgb="FFD9E1EA"/>
      </bottom>
      <diagonal/>
    </border>
    <border>
      <left/>
      <right style="thin">
        <color rgb="FFD9E1EA"/>
      </right>
      <top style="thin">
        <color rgb="FFD9E1EA"/>
      </top>
      <bottom style="thin">
        <color rgb="FFD9E1EA"/>
      </bottom>
      <diagonal/>
    </border>
    <border>
      <left style="thin">
        <color rgb="FFD9E1EA"/>
      </left>
      <right/>
      <top/>
      <bottom style="thin">
        <color rgb="FFD9E1EA"/>
      </bottom>
      <diagonal/>
    </border>
    <border>
      <left/>
      <right/>
      <top/>
      <bottom style="thin">
        <color rgb="FFD9E1EA"/>
      </bottom>
      <diagonal/>
    </border>
    <border>
      <left/>
      <right style="thin">
        <color rgb="FFD9E1EA"/>
      </right>
      <top/>
      <bottom style="thin">
        <color rgb="FFD9E1EA"/>
      </bottom>
      <diagonal/>
    </border>
    <border>
      <left/>
      <right/>
      <top/>
      <bottom/>
      <diagonal/>
    </border>
    <border>
      <left style="dotted">
        <color theme="4"/>
      </left>
      <right style="dotted">
        <color theme="4"/>
      </right>
      <top style="dotted">
        <color theme="4"/>
      </top>
      <bottom style="dotted">
        <color theme="4"/>
      </bottom>
      <diagonal/>
    </border>
  </borders>
  <cellStyleXfs count="1">
    <xf numFmtId="0" fontId="0" fillId="0" borderId="0"/>
  </cellStyleXfs>
  <cellXfs count="102">
    <xf numFmtId="0" fontId="0" fillId="0" borderId="0" xfId="0"/>
    <xf numFmtId="0" fontId="3" fillId="2" borderId="1" xfId="0" applyFont="1" applyFill="1" applyBorder="1" applyAlignment="1">
      <alignment horizontal="center" vertical="center" wrapText="1"/>
    </xf>
    <xf numFmtId="0" fontId="0" fillId="3" borderId="1" xfId="0" applyFill="1" applyBorder="1" applyAlignment="1">
      <alignment vertical="top" wrapText="1"/>
    </xf>
    <xf numFmtId="0" fontId="0" fillId="9" borderId="1" xfId="0" applyFill="1" applyBorder="1" applyAlignment="1">
      <alignment vertical="top" wrapText="1"/>
    </xf>
    <xf numFmtId="0" fontId="0" fillId="4" borderId="1" xfId="0" applyFill="1" applyBorder="1" applyAlignment="1">
      <alignment vertical="top" wrapText="1"/>
    </xf>
    <xf numFmtId="0" fontId="0" fillId="8" borderId="1" xfId="0" applyFill="1" applyBorder="1" applyAlignment="1">
      <alignment vertical="top" wrapText="1"/>
    </xf>
    <xf numFmtId="0" fontId="0" fillId="10" borderId="1" xfId="0" applyFill="1" applyBorder="1" applyAlignment="1">
      <alignment vertical="top" wrapText="1"/>
    </xf>
    <xf numFmtId="0" fontId="5" fillId="7" borderId="1" xfId="0" applyFont="1" applyFill="1" applyBorder="1" applyAlignment="1">
      <alignment horizontal="center" vertical="center" wrapText="1"/>
    </xf>
    <xf numFmtId="0" fontId="5" fillId="11" borderId="1" xfId="0" applyFont="1" applyFill="1" applyBorder="1" applyAlignment="1">
      <alignment horizontal="center" vertical="center" wrapText="1"/>
    </xf>
    <xf numFmtId="0" fontId="5" fillId="6" borderId="1" xfId="0" applyFont="1" applyFill="1" applyBorder="1" applyAlignment="1">
      <alignment horizontal="center" vertical="center" wrapText="1"/>
    </xf>
    <xf numFmtId="0" fontId="5" fillId="3" borderId="1" xfId="0" applyFont="1" applyFill="1" applyBorder="1" applyAlignment="1">
      <alignment vertical="top" wrapText="1"/>
    </xf>
    <xf numFmtId="0" fontId="4" fillId="3" borderId="1" xfId="0" applyFont="1" applyFill="1" applyBorder="1" applyAlignment="1">
      <alignment horizontal="center" vertical="center" wrapText="1"/>
    </xf>
    <xf numFmtId="0" fontId="4" fillId="11" borderId="1" xfId="0" applyFont="1" applyFill="1" applyBorder="1" applyAlignment="1">
      <alignment horizontal="center" vertical="center" wrapText="1"/>
    </xf>
    <xf numFmtId="0" fontId="8" fillId="0" borderId="0" xfId="0" applyFont="1"/>
    <xf numFmtId="0" fontId="10" fillId="0" borderId="10" xfId="0" applyNumberFormat="1" applyFont="1" applyBorder="1" applyAlignment="1">
      <alignment vertical="top" wrapText="1"/>
    </xf>
    <xf numFmtId="0" fontId="11" fillId="0" borderId="10" xfId="0" applyFont="1" applyBorder="1" applyAlignment="1">
      <alignment vertical="top" wrapText="1"/>
    </xf>
    <xf numFmtId="0" fontId="8" fillId="0" borderId="10" xfId="0" applyFont="1" applyBorder="1"/>
    <xf numFmtId="0" fontId="10" fillId="0" borderId="0" xfId="0" applyNumberFormat="1" applyFont="1" applyAlignment="1">
      <alignment vertical="top" wrapText="1"/>
    </xf>
    <xf numFmtId="0" fontId="14" fillId="7" borderId="1" xfId="0" applyFont="1" applyFill="1" applyBorder="1" applyAlignment="1">
      <alignment horizontal="center" vertical="center" wrapText="1"/>
    </xf>
    <xf numFmtId="0" fontId="8" fillId="7" borderId="1" xfId="0" applyFont="1" applyFill="1" applyBorder="1" applyAlignment="1">
      <alignment horizontal="center" vertical="center" wrapText="1"/>
    </xf>
    <xf numFmtId="0" fontId="17" fillId="0" borderId="9" xfId="0" applyFont="1" applyBorder="1" applyAlignment="1">
      <alignment vertical="top" wrapText="1"/>
    </xf>
    <xf numFmtId="0" fontId="22" fillId="11" borderId="1" xfId="0" applyFont="1" applyFill="1" applyBorder="1" applyAlignment="1">
      <alignment horizontal="center" vertical="center" wrapText="1"/>
    </xf>
    <xf numFmtId="0" fontId="14" fillId="11" borderId="1" xfId="0" applyFont="1" applyFill="1" applyBorder="1" applyAlignment="1">
      <alignment horizontal="center" vertical="center" wrapText="1"/>
    </xf>
    <xf numFmtId="0" fontId="22" fillId="7" borderId="1" xfId="0" applyFont="1" applyFill="1" applyBorder="1" applyAlignment="1">
      <alignment horizontal="center" vertical="center" wrapText="1"/>
    </xf>
    <xf numFmtId="0" fontId="22" fillId="12" borderId="1" xfId="0" applyFont="1" applyFill="1" applyBorder="1" applyAlignment="1">
      <alignment horizontal="center" vertical="center" wrapText="1"/>
    </xf>
    <xf numFmtId="0" fontId="14" fillId="12" borderId="1" xfId="0" applyFont="1" applyFill="1" applyBorder="1" applyAlignment="1">
      <alignment horizontal="center" vertical="center" wrapText="1"/>
    </xf>
    <xf numFmtId="0" fontId="22" fillId="6" borderId="1" xfId="0" applyFont="1" applyFill="1" applyBorder="1" applyAlignment="1">
      <alignment horizontal="center" vertical="center" wrapText="1"/>
    </xf>
    <xf numFmtId="0" fontId="14" fillId="6" borderId="1" xfId="0" applyFont="1" applyFill="1" applyBorder="1" applyAlignment="1">
      <alignment horizontal="center" vertical="center" wrapText="1"/>
    </xf>
    <xf numFmtId="0" fontId="17" fillId="0" borderId="1" xfId="0" applyFont="1" applyBorder="1" applyAlignment="1">
      <alignment vertical="top" wrapText="1"/>
    </xf>
    <xf numFmtId="0" fontId="23" fillId="9" borderId="1" xfId="0" applyFont="1" applyFill="1" applyBorder="1" applyAlignment="1">
      <alignment horizontal="center" vertical="center" wrapText="1"/>
    </xf>
    <xf numFmtId="0" fontId="24" fillId="2" borderId="1" xfId="0" applyFont="1" applyFill="1" applyBorder="1" applyAlignment="1">
      <alignment horizontal="center" vertical="center" wrapText="1"/>
    </xf>
    <xf numFmtId="0" fontId="14" fillId="4" borderId="1" xfId="0" applyFont="1" applyFill="1" applyBorder="1" applyAlignment="1">
      <alignment vertical="top" wrapText="1"/>
    </xf>
    <xf numFmtId="0" fontId="17" fillId="3" borderId="1" xfId="0" applyFont="1" applyFill="1" applyBorder="1" applyAlignment="1">
      <alignment vertical="top" wrapText="1"/>
    </xf>
    <xf numFmtId="0" fontId="23" fillId="9" borderId="1" xfId="0" applyFont="1" applyFill="1" applyBorder="1" applyAlignment="1">
      <alignment vertical="top" wrapText="1"/>
    </xf>
    <xf numFmtId="0" fontId="14" fillId="9" borderId="1" xfId="0" applyFont="1" applyFill="1" applyBorder="1" applyAlignment="1">
      <alignment vertical="top" wrapText="1"/>
    </xf>
    <xf numFmtId="0" fontId="24" fillId="5" borderId="1" xfId="0" applyFont="1" applyFill="1" applyBorder="1" applyAlignment="1">
      <alignment horizontal="center" vertical="center" wrapText="1"/>
    </xf>
    <xf numFmtId="0" fontId="10" fillId="9" borderId="1" xfId="0" applyFont="1" applyFill="1" applyBorder="1" applyAlignment="1">
      <alignment vertical="top" wrapText="1"/>
    </xf>
    <xf numFmtId="0" fontId="17" fillId="9" borderId="1" xfId="0" applyFont="1" applyFill="1" applyBorder="1" applyAlignment="1">
      <alignment vertical="top" wrapText="1"/>
    </xf>
    <xf numFmtId="0" fontId="10" fillId="4" borderId="1" xfId="0" applyFont="1" applyFill="1" applyBorder="1" applyAlignment="1">
      <alignment vertical="top" wrapText="1"/>
    </xf>
    <xf numFmtId="0" fontId="17" fillId="4" borderId="1" xfId="0" applyFont="1" applyFill="1" applyBorder="1" applyAlignment="1">
      <alignment vertical="top" wrapText="1"/>
    </xf>
    <xf numFmtId="0" fontId="14" fillId="7" borderId="0" xfId="0" applyFont="1" applyFill="1"/>
    <xf numFmtId="0" fontId="8" fillId="7" borderId="0" xfId="0" applyFont="1" applyFill="1" applyAlignment="1">
      <alignment horizontal="center" vertical="center" wrapText="1"/>
    </xf>
    <xf numFmtId="0" fontId="24" fillId="6" borderId="1" xfId="0" applyFont="1" applyFill="1" applyBorder="1" applyAlignment="1">
      <alignment horizontal="center" vertical="center" wrapText="1"/>
    </xf>
    <xf numFmtId="0" fontId="8" fillId="4" borderId="1" xfId="0" applyFont="1" applyFill="1" applyBorder="1" applyAlignment="1">
      <alignment vertical="top" wrapText="1"/>
    </xf>
    <xf numFmtId="0" fontId="8" fillId="0" borderId="1" xfId="0" applyFont="1" applyBorder="1" applyAlignment="1">
      <alignment vertical="top" wrapText="1"/>
    </xf>
    <xf numFmtId="0" fontId="8" fillId="3" borderId="1" xfId="0" applyFont="1" applyFill="1" applyBorder="1" applyAlignment="1">
      <alignment vertical="top" wrapText="1"/>
    </xf>
    <xf numFmtId="0" fontId="25" fillId="3" borderId="1" xfId="0" applyFont="1" applyFill="1" applyBorder="1" applyAlignment="1">
      <alignment vertical="top" wrapText="1"/>
    </xf>
    <xf numFmtId="0" fontId="26" fillId="7" borderId="1" xfId="0" applyFont="1" applyFill="1" applyBorder="1" applyAlignment="1">
      <alignment horizontal="center" vertical="center" wrapText="1"/>
    </xf>
    <xf numFmtId="0" fontId="8" fillId="8" borderId="1" xfId="0" applyFont="1" applyFill="1" applyBorder="1" applyAlignment="1">
      <alignment vertical="top" wrapText="1"/>
    </xf>
    <xf numFmtId="0" fontId="25" fillId="9" borderId="1" xfId="0" applyFont="1" applyFill="1" applyBorder="1" applyAlignment="1">
      <alignment vertical="top" wrapText="1"/>
    </xf>
    <xf numFmtId="0" fontId="8" fillId="13" borderId="1" xfId="0" applyFont="1" applyFill="1" applyBorder="1" applyAlignment="1">
      <alignment vertical="top" wrapText="1"/>
    </xf>
    <xf numFmtId="0" fontId="25" fillId="13" borderId="1" xfId="0" applyFont="1" applyFill="1" applyBorder="1" applyAlignment="1">
      <alignment vertical="top" wrapText="1"/>
    </xf>
    <xf numFmtId="0" fontId="14" fillId="3" borderId="1" xfId="0" applyFont="1" applyFill="1" applyBorder="1" applyAlignment="1">
      <alignment vertical="top" wrapText="1"/>
    </xf>
    <xf numFmtId="0" fontId="14" fillId="3" borderId="1" xfId="0" applyFont="1" applyFill="1" applyBorder="1" applyAlignment="1">
      <alignment horizontal="center" vertical="center" wrapText="1"/>
    </xf>
    <xf numFmtId="0" fontId="8" fillId="9" borderId="1" xfId="0" applyFont="1" applyFill="1" applyBorder="1" applyAlignment="1">
      <alignment vertical="top" wrapText="1"/>
    </xf>
    <xf numFmtId="0" fontId="8" fillId="10" borderId="1" xfId="0" applyFont="1" applyFill="1" applyBorder="1" applyAlignment="1">
      <alignment vertical="top" wrapText="1"/>
    </xf>
    <xf numFmtId="164" fontId="25" fillId="13" borderId="1" xfId="0" applyNumberFormat="1" applyFont="1" applyFill="1" applyBorder="1" applyAlignment="1">
      <alignment vertical="top" wrapText="1"/>
    </xf>
    <xf numFmtId="164" fontId="25" fillId="13" borderId="1" xfId="0" applyNumberFormat="1" applyFont="1" applyFill="1" applyBorder="1" applyAlignment="1">
      <alignment horizontal="center" vertical="top" wrapText="1"/>
    </xf>
    <xf numFmtId="0" fontId="8" fillId="14" borderId="0" xfId="0" applyFont="1" applyFill="1"/>
    <xf numFmtId="0" fontId="24" fillId="14" borderId="1" xfId="0" applyFont="1" applyFill="1" applyBorder="1" applyAlignment="1">
      <alignment horizontal="center" vertical="center" wrapText="1"/>
    </xf>
    <xf numFmtId="0" fontId="14" fillId="14" borderId="1" xfId="0" applyFont="1" applyFill="1" applyBorder="1" applyAlignment="1">
      <alignment vertical="top" wrapText="1"/>
    </xf>
    <xf numFmtId="0" fontId="8" fillId="14" borderId="1" xfId="0" applyFont="1" applyFill="1" applyBorder="1" applyAlignment="1">
      <alignment vertical="top" wrapText="1"/>
    </xf>
    <xf numFmtId="164" fontId="25" fillId="14" borderId="1" xfId="0" applyNumberFormat="1" applyFont="1" applyFill="1" applyBorder="1" applyAlignment="1">
      <alignment vertical="top" wrapText="1"/>
    </xf>
    <xf numFmtId="0" fontId="24" fillId="2" borderId="1" xfId="0" applyFont="1" applyFill="1" applyBorder="1" applyAlignment="1">
      <alignment vertical="top" wrapText="1"/>
    </xf>
    <xf numFmtId="0" fontId="10" fillId="0" borderId="1" xfId="0" applyFont="1" applyBorder="1" applyAlignment="1">
      <alignment vertical="top" wrapText="1"/>
    </xf>
    <xf numFmtId="0" fontId="0" fillId="14" borderId="0" xfId="0" applyFill="1"/>
    <xf numFmtId="0" fontId="3" fillId="14" borderId="0" xfId="0" applyFont="1" applyFill="1" applyAlignment="1">
      <alignment horizontal="center" vertical="center" wrapText="1"/>
    </xf>
    <xf numFmtId="0" fontId="0" fillId="14" borderId="0" xfId="0" applyFill="1" applyAlignment="1">
      <alignment vertical="top" wrapText="1"/>
    </xf>
    <xf numFmtId="0" fontId="4" fillId="14" borderId="0" xfId="0" applyFont="1" applyFill="1"/>
    <xf numFmtId="0" fontId="9" fillId="3" borderId="0" xfId="0" applyFont="1" applyFill="1" applyAlignment="1">
      <alignment horizontal="center" wrapText="1"/>
    </xf>
    <xf numFmtId="0" fontId="8" fillId="0" borderId="0" xfId="0" applyFont="1"/>
    <xf numFmtId="0" fontId="7" fillId="2" borderId="0" xfId="0" applyFont="1" applyFill="1" applyAlignment="1">
      <alignment horizontal="center"/>
    </xf>
    <xf numFmtId="0" fontId="17" fillId="3" borderId="1" xfId="0" applyFont="1" applyFill="1" applyBorder="1" applyAlignment="1">
      <alignment vertical="top" wrapText="1"/>
    </xf>
    <xf numFmtId="0" fontId="8" fillId="0" borderId="1" xfId="0" applyFont="1" applyBorder="1"/>
    <xf numFmtId="0" fontId="18" fillId="7" borderId="1" xfId="0" applyFont="1" applyFill="1" applyBorder="1" applyAlignment="1">
      <alignment horizontal="center" vertical="center" wrapText="1"/>
    </xf>
    <xf numFmtId="0" fontId="8" fillId="0" borderId="4" xfId="0" applyFont="1" applyBorder="1"/>
    <xf numFmtId="0" fontId="8" fillId="0" borderId="5" xfId="0" applyFont="1" applyBorder="1"/>
    <xf numFmtId="0" fontId="21" fillId="2" borderId="1" xfId="0" applyFont="1" applyFill="1" applyBorder="1" applyAlignment="1">
      <alignment horizontal="center" vertical="center" wrapText="1"/>
    </xf>
    <xf numFmtId="0" fontId="19" fillId="9" borderId="1" xfId="0" applyFont="1" applyFill="1" applyBorder="1" applyAlignment="1">
      <alignment horizontal="center" vertical="center" wrapText="1"/>
    </xf>
    <xf numFmtId="0" fontId="8" fillId="0" borderId="2" xfId="0" applyFont="1" applyBorder="1"/>
    <xf numFmtId="0" fontId="8" fillId="0" borderId="3" xfId="0" applyFont="1" applyBorder="1"/>
    <xf numFmtId="0" fontId="8" fillId="0" borderId="6" xfId="0" applyFont="1" applyBorder="1"/>
    <xf numFmtId="0" fontId="8" fillId="0" borderId="7" xfId="0" applyFont="1" applyBorder="1"/>
    <xf numFmtId="0" fontId="8" fillId="0" borderId="8" xfId="0" applyFont="1" applyBorder="1"/>
    <xf numFmtId="0" fontId="13" fillId="3" borderId="0" xfId="0" applyFont="1" applyFill="1" applyAlignment="1">
      <alignment horizontal="center" vertical="center" wrapText="1"/>
    </xf>
    <xf numFmtId="0" fontId="15" fillId="3" borderId="1" xfId="0" applyFont="1" applyFill="1" applyBorder="1" applyAlignment="1">
      <alignment horizontal="center" vertical="center" wrapText="1"/>
    </xf>
    <xf numFmtId="0" fontId="12" fillId="2" borderId="0" xfId="0" applyFont="1" applyFill="1" applyAlignment="1">
      <alignment horizontal="center" vertical="center" wrapText="1"/>
    </xf>
    <xf numFmtId="0" fontId="16" fillId="2" borderId="1" xfId="0" applyFont="1" applyFill="1" applyBorder="1" applyAlignment="1">
      <alignment horizontal="center" vertical="center" wrapText="1"/>
    </xf>
    <xf numFmtId="0" fontId="18" fillId="6" borderId="1" xfId="0" applyFont="1" applyFill="1" applyBorder="1" applyAlignment="1">
      <alignment horizontal="center" vertical="center" wrapText="1"/>
    </xf>
    <xf numFmtId="0" fontId="20" fillId="3" borderId="1" xfId="0" applyFont="1" applyFill="1" applyBorder="1" applyAlignment="1">
      <alignment horizontal="center" vertical="center" wrapText="1"/>
    </xf>
    <xf numFmtId="0" fontId="18" fillId="11" borderId="1" xfId="0" applyFont="1" applyFill="1" applyBorder="1" applyAlignment="1">
      <alignment horizontal="center" vertical="center" wrapText="1"/>
    </xf>
    <xf numFmtId="0" fontId="17" fillId="9" borderId="1" xfId="0" applyFont="1" applyFill="1" applyBorder="1" applyAlignment="1">
      <alignment vertical="top" wrapText="1"/>
    </xf>
    <xf numFmtId="0" fontId="18" fillId="12" borderId="1" xfId="0" applyFont="1" applyFill="1" applyBorder="1" applyAlignment="1">
      <alignment horizontal="center" vertical="center" wrapText="1"/>
    </xf>
    <xf numFmtId="0" fontId="21" fillId="5" borderId="1" xfId="0" applyFont="1" applyFill="1" applyBorder="1" applyAlignment="1">
      <alignment horizontal="center" vertical="center" wrapText="1"/>
    </xf>
    <xf numFmtId="0" fontId="13" fillId="14" borderId="0" xfId="0" applyFont="1" applyFill="1" applyAlignment="1">
      <alignment horizontal="center" vertical="center" wrapText="1"/>
    </xf>
    <xf numFmtId="0" fontId="8" fillId="14" borderId="0" xfId="0" applyFont="1" applyFill="1"/>
    <xf numFmtId="0" fontId="12" fillId="14" borderId="0" xfId="0" applyFont="1" applyFill="1" applyAlignment="1">
      <alignment horizontal="center" vertical="center" wrapText="1"/>
    </xf>
    <xf numFmtId="0" fontId="1" fillId="14" borderId="0" xfId="0" applyFont="1" applyFill="1" applyAlignment="1">
      <alignment horizontal="center"/>
    </xf>
    <xf numFmtId="0" fontId="0" fillId="14" borderId="0" xfId="0" applyFill="1"/>
    <xf numFmtId="0" fontId="2" fillId="3" borderId="0" xfId="0" applyFont="1" applyFill="1" applyAlignment="1">
      <alignment horizontal="center" vertical="center" wrapText="1"/>
    </xf>
    <xf numFmtId="0" fontId="0" fillId="0" borderId="0" xfId="0"/>
    <xf numFmtId="0" fontId="6" fillId="2" borderId="0" xfId="0" applyFont="1" applyFill="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a:ea typeface="Calibri"/>
        <a:cs typeface="Calibri"/>
      </a:majorFont>
      <a:minorFont>
        <a:latin typeface="Calibri"/>
        <a:ea typeface="Calibri"/>
        <a:cs typeface="Calibri"/>
      </a:minorFont>
    </a:fontScheme>
    <a:fmtScheme name="Office">
      <a:fillStyleLst>
        <a:solidFill>
          <a:schemeClr val="phClr"/>
        </a:solidFill>
        <a:solidFill>
          <a:schemeClr val="dk1"/>
        </a:solidFill>
        <a:solidFill>
          <a:schemeClr val="accent1"/>
        </a:solidFill>
      </a:fillStyleLst>
      <a:lnStyleLst>
        <a:ln w="9525">
          <a:solidFill>
            <a:schemeClr val="phClr">
              <a:shade val="95000"/>
              <a:satMod val="105000"/>
            </a:schemeClr>
          </a:solidFill>
          <a:prstDash val="solid"/>
        </a:ln>
        <a:ln w="25400">
          <a:solidFill>
            <a:schemeClr val="phClr"/>
          </a:solidFill>
          <a:prstDash val="solid"/>
        </a:ln>
        <a:ln w="38100">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
  <sheetViews>
    <sheetView showGridLines="0" workbookViewId="0">
      <selection activeCell="B7" sqref="B7"/>
    </sheetView>
  </sheetViews>
  <sheetFormatPr defaultRowHeight="14" x14ac:dyDescent="0.3"/>
  <cols>
    <col min="1" max="1" width="6" style="13" customWidth="1"/>
    <col min="2" max="2" width="48" style="13" customWidth="1"/>
    <col min="3" max="4" width="8.7265625" style="13"/>
    <col min="5" max="5" width="36" style="13" customWidth="1"/>
    <col min="6" max="6" width="83.81640625" style="13" bestFit="1" customWidth="1"/>
    <col min="7" max="16384" width="8.7265625" style="13"/>
  </cols>
  <sheetData>
    <row r="1" spans="1:6" ht="20" x14ac:dyDescent="0.4">
      <c r="A1" s="71" t="s">
        <v>0</v>
      </c>
      <c r="B1" s="70"/>
      <c r="C1" s="70"/>
      <c r="D1" s="70"/>
      <c r="E1" s="70"/>
      <c r="F1" s="70"/>
    </row>
    <row r="2" spans="1:6" x14ac:dyDescent="0.3">
      <c r="A2" s="69" t="s">
        <v>1</v>
      </c>
      <c r="B2" s="70"/>
      <c r="C2" s="70"/>
      <c r="D2" s="70"/>
      <c r="E2" s="70"/>
      <c r="F2" s="70"/>
    </row>
    <row r="4" spans="1:6" ht="28" x14ac:dyDescent="0.3">
      <c r="A4" s="14">
        <v>1</v>
      </c>
      <c r="B4" s="15" t="s">
        <v>1517</v>
      </c>
      <c r="C4" s="16"/>
      <c r="D4" s="16"/>
      <c r="E4" s="15" t="s">
        <v>3</v>
      </c>
      <c r="F4" s="16" t="s">
        <v>4</v>
      </c>
    </row>
    <row r="5" spans="1:6" ht="28" x14ac:dyDescent="0.3">
      <c r="A5" s="14">
        <v>2</v>
      </c>
      <c r="B5" s="15" t="s">
        <v>1518</v>
      </c>
      <c r="C5" s="16"/>
      <c r="D5" s="16"/>
      <c r="E5" s="15" t="s">
        <v>6</v>
      </c>
      <c r="F5" s="16" t="s">
        <v>7</v>
      </c>
    </row>
    <row r="6" spans="1:6" x14ac:dyDescent="0.3">
      <c r="A6" s="14">
        <v>3</v>
      </c>
      <c r="B6" s="15" t="s">
        <v>8</v>
      </c>
      <c r="C6" s="16"/>
      <c r="D6" s="16"/>
      <c r="E6" s="15" t="s">
        <v>9</v>
      </c>
      <c r="F6" s="16" t="s">
        <v>1521</v>
      </c>
    </row>
    <row r="7" spans="1:6" ht="28" x14ac:dyDescent="0.3">
      <c r="A7" s="14">
        <v>4</v>
      </c>
      <c r="B7" s="15" t="s">
        <v>11</v>
      </c>
      <c r="C7" s="16"/>
      <c r="D7" s="16"/>
      <c r="E7" s="15" t="s">
        <v>12</v>
      </c>
      <c r="F7" s="16" t="s">
        <v>1522</v>
      </c>
    </row>
    <row r="8" spans="1:6" ht="28" x14ac:dyDescent="0.3">
      <c r="A8" s="14">
        <v>5</v>
      </c>
      <c r="B8" s="15" t="s">
        <v>1519</v>
      </c>
      <c r="C8" s="16"/>
      <c r="D8" s="16"/>
      <c r="E8" s="15" t="s">
        <v>13</v>
      </c>
      <c r="F8" s="16" t="s">
        <v>14</v>
      </c>
    </row>
    <row r="9" spans="1:6" x14ac:dyDescent="0.3">
      <c r="A9" s="14">
        <v>6</v>
      </c>
      <c r="B9" s="16" t="s">
        <v>1520</v>
      </c>
      <c r="C9" s="16"/>
      <c r="D9" s="16"/>
      <c r="E9" s="16" t="s">
        <v>15</v>
      </c>
      <c r="F9" s="16" t="s">
        <v>16</v>
      </c>
    </row>
    <row r="10" spans="1:6" x14ac:dyDescent="0.3">
      <c r="A10" s="17">
        <v>7</v>
      </c>
    </row>
  </sheetData>
  <mergeCells count="2">
    <mergeCell ref="A2:F2"/>
    <mergeCell ref="A1:F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7"/>
  <sheetViews>
    <sheetView showGridLines="0" workbookViewId="0">
      <selection activeCell="B16" sqref="B16"/>
    </sheetView>
  </sheetViews>
  <sheetFormatPr defaultRowHeight="14" x14ac:dyDescent="0.3"/>
  <cols>
    <col min="1" max="1" width="22" style="13" customWidth="1"/>
    <col min="2" max="2" width="24" style="13" customWidth="1"/>
    <col min="3" max="3" width="18" style="13" customWidth="1"/>
    <col min="4" max="4" width="22" style="13" customWidth="1"/>
    <col min="5" max="5" width="16" style="13" customWidth="1"/>
    <col min="6" max="10" width="22" style="13" customWidth="1"/>
    <col min="11" max="11" width="8.7265625" style="13"/>
    <col min="12" max="13" width="13" style="13" hidden="1" customWidth="1"/>
    <col min="14" max="16384" width="8.7265625" style="13"/>
  </cols>
  <sheetData>
    <row r="1" spans="1:13" x14ac:dyDescent="0.3">
      <c r="A1" s="86" t="s">
        <v>17</v>
      </c>
      <c r="B1" s="70"/>
      <c r="C1" s="70"/>
      <c r="D1" s="70"/>
      <c r="E1" s="70"/>
      <c r="F1" s="70"/>
      <c r="G1" s="70"/>
      <c r="H1" s="70"/>
      <c r="I1" s="70"/>
      <c r="J1" s="70"/>
    </row>
    <row r="2" spans="1:13" x14ac:dyDescent="0.3">
      <c r="A2" s="84" t="s">
        <v>18</v>
      </c>
      <c r="B2" s="70"/>
      <c r="C2" s="70"/>
      <c r="D2" s="70"/>
      <c r="E2" s="70"/>
      <c r="F2" s="70"/>
      <c r="G2" s="70"/>
      <c r="H2" s="70"/>
      <c r="I2" s="70"/>
      <c r="J2" s="70"/>
    </row>
    <row r="4" spans="1:13" x14ac:dyDescent="0.3">
      <c r="A4" s="18" t="s">
        <v>19</v>
      </c>
      <c r="B4" s="19">
        <v>7</v>
      </c>
      <c r="D4" s="18" t="s">
        <v>20</v>
      </c>
      <c r="E4" s="19" t="str">
        <f>CHOOSE(B4,"Jul","Aug","Sep","Oct","Nov","Dec","Jan","Feb","Mar","Apr","May","Jun")</f>
        <v>Jan</v>
      </c>
      <c r="F4" s="85" t="s">
        <v>21</v>
      </c>
      <c r="G4" s="75"/>
      <c r="H4" s="75"/>
      <c r="I4" s="75"/>
      <c r="J4" s="76"/>
    </row>
    <row r="6" spans="1:13" x14ac:dyDescent="0.3">
      <c r="A6" s="87" t="s">
        <v>22</v>
      </c>
      <c r="B6" s="75"/>
      <c r="C6" s="75"/>
      <c r="D6" s="75"/>
      <c r="E6" s="75"/>
      <c r="F6" s="75"/>
      <c r="G6" s="75"/>
      <c r="H6" s="75"/>
      <c r="I6" s="75"/>
      <c r="J6" s="76"/>
      <c r="K6" s="20"/>
      <c r="L6" s="20"/>
      <c r="M6" s="20"/>
    </row>
    <row r="7" spans="1:13" x14ac:dyDescent="0.3">
      <c r="A7" s="20"/>
      <c r="B7" s="20"/>
      <c r="C7" s="20"/>
      <c r="D7" s="20"/>
      <c r="E7" s="20"/>
      <c r="F7" s="20"/>
      <c r="G7" s="20"/>
      <c r="H7" s="20"/>
      <c r="I7" s="20"/>
      <c r="J7" s="20"/>
      <c r="K7" s="20"/>
      <c r="L7" s="20"/>
      <c r="M7" s="20"/>
    </row>
    <row r="8" spans="1:13" x14ac:dyDescent="0.3">
      <c r="A8" s="90" t="s">
        <v>23</v>
      </c>
      <c r="B8" s="75"/>
      <c r="C8" s="76"/>
      <c r="D8" s="92" t="s">
        <v>24</v>
      </c>
      <c r="E8" s="75"/>
      <c r="F8" s="76"/>
      <c r="G8" s="74" t="s">
        <v>25</v>
      </c>
      <c r="H8" s="75"/>
      <c r="I8" s="76"/>
      <c r="J8" s="88" t="s">
        <v>26</v>
      </c>
      <c r="K8" s="75"/>
      <c r="L8" s="76"/>
      <c r="M8" s="20"/>
    </row>
    <row r="9" spans="1:13" x14ac:dyDescent="0.3">
      <c r="A9" s="78">
        <f>M71</f>
        <v>29</v>
      </c>
      <c r="B9" s="79"/>
      <c r="C9" s="80"/>
      <c r="D9" s="78">
        <f>M72</f>
        <v>32</v>
      </c>
      <c r="E9" s="79"/>
      <c r="F9" s="80"/>
      <c r="G9" s="78">
        <f>M73</f>
        <v>30</v>
      </c>
      <c r="H9" s="79"/>
      <c r="I9" s="80"/>
      <c r="J9" s="78">
        <f>M75</f>
        <v>8</v>
      </c>
      <c r="K9" s="79"/>
      <c r="L9" s="80"/>
      <c r="M9" s="20"/>
    </row>
    <row r="10" spans="1:13" x14ac:dyDescent="0.3">
      <c r="A10" s="81"/>
      <c r="B10" s="82"/>
      <c r="C10" s="83"/>
      <c r="D10" s="81"/>
      <c r="E10" s="82"/>
      <c r="F10" s="83"/>
      <c r="G10" s="81"/>
      <c r="H10" s="82"/>
      <c r="I10" s="83"/>
      <c r="J10" s="81"/>
      <c r="K10" s="82"/>
      <c r="L10" s="83"/>
      <c r="M10" s="20"/>
    </row>
    <row r="11" spans="1:13" x14ac:dyDescent="0.3">
      <c r="A11" s="89" t="s">
        <v>27</v>
      </c>
      <c r="B11" s="75"/>
      <c r="C11" s="76"/>
      <c r="D11" s="89" t="s">
        <v>28</v>
      </c>
      <c r="E11" s="75"/>
      <c r="F11" s="76"/>
      <c r="G11" s="89" t="s">
        <v>29</v>
      </c>
      <c r="H11" s="75"/>
      <c r="I11" s="76"/>
      <c r="J11" s="89" t="s">
        <v>30</v>
      </c>
      <c r="K11" s="75"/>
      <c r="L11" s="76"/>
      <c r="M11" s="20"/>
    </row>
    <row r="12" spans="1:13" x14ac:dyDescent="0.3">
      <c r="A12" s="20"/>
      <c r="B12" s="20"/>
      <c r="C12" s="20"/>
      <c r="D12" s="20"/>
      <c r="E12" s="20"/>
      <c r="F12" s="20"/>
      <c r="G12" s="20"/>
      <c r="H12" s="20"/>
      <c r="I12" s="20"/>
      <c r="J12" s="20"/>
      <c r="K12" s="20"/>
      <c r="L12" s="20"/>
      <c r="M12" s="20"/>
    </row>
    <row r="13" spans="1:13" x14ac:dyDescent="0.3">
      <c r="A13" s="93" t="s">
        <v>31</v>
      </c>
      <c r="B13" s="75"/>
      <c r="C13" s="75"/>
      <c r="D13" s="75"/>
      <c r="E13" s="75"/>
      <c r="F13" s="75"/>
      <c r="G13" s="75"/>
      <c r="H13" s="75"/>
      <c r="I13" s="75"/>
      <c r="J13" s="76"/>
      <c r="K13" s="20"/>
      <c r="L13" s="20"/>
      <c r="M13" s="20"/>
    </row>
    <row r="14" spans="1:13" x14ac:dyDescent="0.3">
      <c r="A14" s="20"/>
      <c r="B14" s="20"/>
      <c r="C14" s="20"/>
      <c r="D14" s="20"/>
      <c r="E14" s="20"/>
      <c r="F14" s="20"/>
      <c r="G14" s="20"/>
      <c r="H14" s="20"/>
      <c r="I14" s="20"/>
      <c r="J14" s="20"/>
      <c r="K14" s="20"/>
      <c r="L14" s="20"/>
      <c r="M14" s="20"/>
    </row>
    <row r="15" spans="1:13" ht="25" x14ac:dyDescent="0.3">
      <c r="A15" s="21" t="s">
        <v>32</v>
      </c>
      <c r="B15" s="22" t="s">
        <v>33</v>
      </c>
      <c r="C15" s="23" t="s">
        <v>32</v>
      </c>
      <c r="D15" s="18" t="s">
        <v>34</v>
      </c>
      <c r="E15" s="24" t="s">
        <v>32</v>
      </c>
      <c r="F15" s="25" t="s">
        <v>35</v>
      </c>
      <c r="G15" s="26" t="s">
        <v>32</v>
      </c>
      <c r="H15" s="27" t="s">
        <v>36</v>
      </c>
      <c r="I15" s="20"/>
      <c r="J15" s="20"/>
      <c r="K15" s="20"/>
      <c r="L15" s="20"/>
      <c r="M15" s="20"/>
    </row>
    <row r="16" spans="1:13" x14ac:dyDescent="0.3">
      <c r="A16" s="28"/>
      <c r="B16" s="29">
        <f>M71</f>
        <v>29</v>
      </c>
      <c r="C16" s="28"/>
      <c r="D16" s="29">
        <f>M73</f>
        <v>30</v>
      </c>
      <c r="E16" s="28"/>
      <c r="F16" s="29">
        <f>M72</f>
        <v>32</v>
      </c>
      <c r="G16" s="28"/>
      <c r="H16" s="29">
        <f>M75</f>
        <v>8</v>
      </c>
      <c r="I16" s="20"/>
      <c r="J16" s="20"/>
      <c r="K16" s="20"/>
      <c r="L16" s="20"/>
      <c r="M16" s="20"/>
    </row>
    <row r="17" spans="1:13" x14ac:dyDescent="0.3">
      <c r="A17" s="20"/>
      <c r="B17" s="20"/>
      <c r="C17" s="20"/>
      <c r="D17" s="20"/>
      <c r="E17" s="20"/>
      <c r="F17" s="20"/>
      <c r="G17" s="20"/>
      <c r="H17" s="20"/>
      <c r="I17" s="20"/>
      <c r="J17" s="20"/>
      <c r="K17" s="20"/>
      <c r="L17" s="20"/>
      <c r="M17" s="20"/>
    </row>
    <row r="18" spans="1:13" x14ac:dyDescent="0.3">
      <c r="A18" s="20"/>
      <c r="B18" s="20"/>
      <c r="C18" s="20"/>
      <c r="D18" s="20"/>
      <c r="E18" s="20"/>
      <c r="F18" s="20"/>
      <c r="G18" s="20"/>
      <c r="H18" s="20"/>
      <c r="I18" s="20"/>
      <c r="J18" s="20"/>
      <c r="K18" s="20"/>
      <c r="L18" s="20"/>
      <c r="M18" s="20"/>
    </row>
    <row r="19" spans="1:13" ht="28" x14ac:dyDescent="0.3">
      <c r="A19" s="30" t="s">
        <v>37</v>
      </c>
      <c r="B19" s="30" t="s">
        <v>38</v>
      </c>
      <c r="C19" s="30" t="s">
        <v>39</v>
      </c>
      <c r="D19" s="30" t="s">
        <v>40</v>
      </c>
      <c r="E19" s="20"/>
      <c r="F19" s="20"/>
      <c r="G19" s="20"/>
      <c r="H19" s="20"/>
      <c r="I19" s="20"/>
      <c r="J19" s="20"/>
      <c r="K19" s="20"/>
      <c r="L19" s="20"/>
      <c r="M19" s="20"/>
    </row>
    <row r="20" spans="1:13" ht="28" x14ac:dyDescent="0.3">
      <c r="A20" s="31" t="s">
        <v>41</v>
      </c>
      <c r="B20" s="32" t="s">
        <v>42</v>
      </c>
      <c r="C20" s="33">
        <f>M70-M73</f>
        <v>61</v>
      </c>
      <c r="D20" s="28" t="s">
        <v>43</v>
      </c>
      <c r="E20" s="20"/>
      <c r="F20" s="20"/>
      <c r="G20" s="20"/>
      <c r="H20" s="20"/>
      <c r="I20" s="20"/>
      <c r="J20" s="20"/>
      <c r="K20" s="20"/>
      <c r="L20" s="20"/>
      <c r="M20" s="20"/>
    </row>
    <row r="21" spans="1:13" ht="28" x14ac:dyDescent="0.3">
      <c r="A21" s="34" t="s">
        <v>44</v>
      </c>
      <c r="B21" s="32" t="s">
        <v>45</v>
      </c>
      <c r="C21" s="33">
        <f>M72</f>
        <v>32</v>
      </c>
      <c r="D21" s="28" t="s">
        <v>46</v>
      </c>
      <c r="E21" s="20"/>
      <c r="F21" s="20"/>
      <c r="G21" s="20"/>
      <c r="H21" s="20"/>
      <c r="I21" s="20"/>
      <c r="J21" s="20"/>
      <c r="K21" s="20"/>
      <c r="L21" s="20"/>
      <c r="M21" s="20"/>
    </row>
    <row r="22" spans="1:13" ht="42" x14ac:dyDescent="0.3">
      <c r="A22" s="31" t="s">
        <v>47</v>
      </c>
      <c r="B22" s="32" t="s">
        <v>48</v>
      </c>
      <c r="C22" s="33">
        <f>M73</f>
        <v>30</v>
      </c>
      <c r="D22" s="28" t="s">
        <v>49</v>
      </c>
      <c r="E22" s="20"/>
      <c r="F22" s="20"/>
      <c r="G22" s="20"/>
      <c r="H22" s="20"/>
      <c r="I22" s="20"/>
      <c r="J22" s="20"/>
      <c r="K22" s="20"/>
      <c r="L22" s="20"/>
      <c r="M22" s="20"/>
    </row>
    <row r="23" spans="1:13" ht="28" x14ac:dyDescent="0.3">
      <c r="A23" s="34" t="s">
        <v>50</v>
      </c>
      <c r="B23" s="32" t="s">
        <v>51</v>
      </c>
      <c r="C23" s="33">
        <f>M75</f>
        <v>8</v>
      </c>
      <c r="D23" s="28" t="s">
        <v>52</v>
      </c>
      <c r="E23" s="20"/>
      <c r="F23" s="20"/>
      <c r="G23" s="20"/>
      <c r="H23" s="20"/>
      <c r="I23" s="20"/>
      <c r="J23" s="20"/>
      <c r="K23" s="20"/>
      <c r="L23" s="20"/>
      <c r="M23" s="20"/>
    </row>
    <row r="24" spans="1:13" x14ac:dyDescent="0.3">
      <c r="A24" s="20"/>
      <c r="B24" s="20"/>
      <c r="C24" s="20"/>
      <c r="D24" s="20"/>
      <c r="E24" s="20"/>
      <c r="F24" s="20"/>
      <c r="G24" s="20"/>
      <c r="H24" s="20"/>
      <c r="I24" s="20"/>
      <c r="J24" s="20"/>
      <c r="K24" s="20"/>
      <c r="L24" s="20"/>
      <c r="M24" s="20"/>
    </row>
    <row r="25" spans="1:13" x14ac:dyDescent="0.3">
      <c r="A25" s="20"/>
      <c r="B25" s="20"/>
      <c r="C25" s="20"/>
      <c r="D25" s="20"/>
      <c r="E25" s="20"/>
      <c r="F25" s="20"/>
      <c r="G25" s="20"/>
      <c r="H25" s="20"/>
      <c r="I25" s="20"/>
      <c r="J25" s="20"/>
      <c r="K25" s="20"/>
      <c r="L25" s="20"/>
      <c r="M25" s="20"/>
    </row>
    <row r="26" spans="1:13" x14ac:dyDescent="0.3">
      <c r="A26" s="77" t="s">
        <v>53</v>
      </c>
      <c r="B26" s="75"/>
      <c r="C26" s="75"/>
      <c r="D26" s="75"/>
      <c r="E26" s="75"/>
      <c r="F26" s="75"/>
      <c r="G26" s="75"/>
      <c r="H26" s="75"/>
      <c r="I26" s="75"/>
      <c r="J26" s="76"/>
      <c r="K26" s="20"/>
      <c r="L26" s="20"/>
      <c r="M26" s="20"/>
    </row>
    <row r="27" spans="1:13" x14ac:dyDescent="0.3">
      <c r="A27" s="20"/>
      <c r="B27" s="20"/>
      <c r="C27" s="20"/>
      <c r="D27" s="20"/>
      <c r="E27" s="20"/>
      <c r="F27" s="20"/>
      <c r="G27" s="20"/>
      <c r="H27" s="20"/>
      <c r="I27" s="20"/>
      <c r="J27" s="20"/>
      <c r="K27" s="20"/>
      <c r="L27" s="20"/>
      <c r="M27" s="20"/>
    </row>
    <row r="28" spans="1:13" x14ac:dyDescent="0.3">
      <c r="A28" s="35" t="s">
        <v>54</v>
      </c>
      <c r="B28" s="35" t="s">
        <v>55</v>
      </c>
      <c r="C28" s="35" t="s">
        <v>56</v>
      </c>
      <c r="D28" s="35" t="s">
        <v>57</v>
      </c>
      <c r="E28" s="20"/>
      <c r="F28" s="20"/>
      <c r="G28" s="20"/>
      <c r="H28" s="20"/>
      <c r="I28" s="20"/>
      <c r="J28" s="20"/>
      <c r="K28" s="20"/>
      <c r="L28" s="20"/>
      <c r="M28" s="20"/>
    </row>
    <row r="29" spans="1:13" ht="42" x14ac:dyDescent="0.3">
      <c r="A29" s="36" t="s">
        <v>35</v>
      </c>
      <c r="B29" s="37" t="s">
        <v>58</v>
      </c>
      <c r="C29" s="32" t="s">
        <v>59</v>
      </c>
      <c r="D29" s="32" t="s">
        <v>60</v>
      </c>
      <c r="E29" s="20"/>
      <c r="F29" s="20"/>
      <c r="G29" s="20"/>
      <c r="H29" s="20"/>
      <c r="I29" s="20"/>
      <c r="J29" s="20"/>
      <c r="K29" s="20"/>
      <c r="L29" s="20"/>
      <c r="M29" s="20"/>
    </row>
    <row r="30" spans="1:13" ht="42" x14ac:dyDescent="0.3">
      <c r="A30" s="38" t="s">
        <v>34</v>
      </c>
      <c r="B30" s="39" t="s">
        <v>61</v>
      </c>
      <c r="C30" s="32" t="s">
        <v>62</v>
      </c>
      <c r="D30" s="32" t="s">
        <v>63</v>
      </c>
      <c r="E30" s="20"/>
      <c r="F30" s="20"/>
      <c r="G30" s="20"/>
      <c r="H30" s="20"/>
      <c r="I30" s="20"/>
      <c r="J30" s="20"/>
      <c r="K30" s="20"/>
      <c r="L30" s="20"/>
      <c r="M30" s="20"/>
    </row>
    <row r="31" spans="1:13" ht="42" x14ac:dyDescent="0.3">
      <c r="A31" s="36" t="s">
        <v>36</v>
      </c>
      <c r="B31" s="37" t="s">
        <v>64</v>
      </c>
      <c r="C31" s="32" t="s">
        <v>65</v>
      </c>
      <c r="D31" s="32" t="s">
        <v>66</v>
      </c>
      <c r="E31" s="20"/>
      <c r="F31" s="20"/>
      <c r="G31" s="20"/>
      <c r="H31" s="20"/>
      <c r="I31" s="20"/>
      <c r="J31" s="20"/>
      <c r="K31" s="20"/>
      <c r="L31" s="20"/>
      <c r="M31" s="20"/>
    </row>
    <row r="32" spans="1:13" ht="42" x14ac:dyDescent="0.3">
      <c r="A32" s="38" t="s">
        <v>67</v>
      </c>
      <c r="B32" s="39" t="s">
        <v>68</v>
      </c>
      <c r="C32" s="32" t="s">
        <v>69</v>
      </c>
      <c r="D32" s="32" t="s">
        <v>70</v>
      </c>
      <c r="E32" s="20"/>
      <c r="F32" s="20"/>
      <c r="G32" s="20"/>
      <c r="H32" s="20"/>
      <c r="I32" s="20"/>
      <c r="J32" s="20"/>
      <c r="K32" s="20"/>
      <c r="L32" s="20"/>
      <c r="M32" s="20"/>
    </row>
    <row r="33" spans="1:13" x14ac:dyDescent="0.3">
      <c r="A33" s="20"/>
      <c r="B33" s="20"/>
      <c r="C33" s="20"/>
      <c r="D33" s="20"/>
      <c r="E33" s="20"/>
      <c r="F33" s="20"/>
      <c r="G33" s="20"/>
      <c r="H33" s="20"/>
      <c r="I33" s="20"/>
      <c r="J33" s="20"/>
      <c r="K33" s="20"/>
      <c r="L33" s="20"/>
      <c r="M33" s="20"/>
    </row>
    <row r="34" spans="1:13" x14ac:dyDescent="0.3">
      <c r="A34" s="20"/>
      <c r="B34" s="20"/>
      <c r="C34" s="20"/>
      <c r="D34" s="20"/>
      <c r="E34" s="20"/>
      <c r="F34" s="20"/>
      <c r="G34" s="20"/>
      <c r="H34" s="20"/>
      <c r="I34" s="20"/>
      <c r="J34" s="20"/>
      <c r="K34" s="20"/>
      <c r="L34" s="20"/>
      <c r="M34" s="20"/>
    </row>
    <row r="35" spans="1:13" x14ac:dyDescent="0.3">
      <c r="A35" s="20"/>
      <c r="B35" s="20"/>
      <c r="C35" s="20"/>
      <c r="D35" s="20"/>
      <c r="E35" s="20"/>
      <c r="F35" s="20"/>
      <c r="G35" s="20"/>
      <c r="H35" s="20"/>
      <c r="I35" s="20"/>
      <c r="J35" s="20"/>
      <c r="K35" s="20"/>
      <c r="L35" s="20"/>
      <c r="M35" s="20"/>
    </row>
    <row r="36" spans="1:13" x14ac:dyDescent="0.3">
      <c r="A36" s="77" t="s">
        <v>71</v>
      </c>
      <c r="B36" s="75"/>
      <c r="C36" s="75"/>
      <c r="D36" s="75"/>
      <c r="E36" s="75"/>
      <c r="F36" s="75"/>
      <c r="G36" s="75"/>
      <c r="H36" s="75"/>
      <c r="I36" s="75"/>
      <c r="J36" s="76"/>
      <c r="K36" s="20"/>
      <c r="L36" s="20"/>
      <c r="M36" s="20"/>
    </row>
    <row r="37" spans="1:13" x14ac:dyDescent="0.3">
      <c r="A37" s="91" t="s">
        <v>72</v>
      </c>
      <c r="B37" s="75"/>
      <c r="C37" s="75"/>
      <c r="D37" s="75"/>
      <c r="E37" s="75"/>
      <c r="F37" s="75"/>
      <c r="G37" s="75"/>
      <c r="H37" s="75"/>
      <c r="I37" s="75"/>
      <c r="J37" s="76"/>
      <c r="K37" s="20"/>
      <c r="L37" s="20"/>
      <c r="M37" s="20"/>
    </row>
    <row r="38" spans="1:13" x14ac:dyDescent="0.3">
      <c r="A38" s="72" t="s">
        <v>73</v>
      </c>
      <c r="B38" s="75"/>
      <c r="C38" s="75"/>
      <c r="D38" s="75"/>
      <c r="E38" s="75"/>
      <c r="F38" s="75"/>
      <c r="G38" s="75"/>
      <c r="H38" s="75"/>
      <c r="I38" s="75"/>
      <c r="J38" s="76"/>
      <c r="K38" s="20"/>
      <c r="L38" s="20"/>
      <c r="M38" s="20"/>
    </row>
    <row r="39" spans="1:13" x14ac:dyDescent="0.3">
      <c r="A39" s="91" t="s">
        <v>74</v>
      </c>
      <c r="B39" s="75"/>
      <c r="C39" s="75"/>
      <c r="D39" s="75"/>
      <c r="E39" s="75"/>
      <c r="F39" s="75"/>
      <c r="G39" s="75"/>
      <c r="H39" s="75"/>
      <c r="I39" s="75"/>
      <c r="J39" s="76"/>
      <c r="K39" s="20"/>
      <c r="L39" s="20"/>
      <c r="M39" s="20"/>
    </row>
    <row r="40" spans="1:13" x14ac:dyDescent="0.3">
      <c r="A40" s="72" t="s">
        <v>75</v>
      </c>
      <c r="B40" s="75"/>
      <c r="C40" s="75"/>
      <c r="D40" s="75"/>
      <c r="E40" s="75"/>
      <c r="F40" s="75"/>
      <c r="G40" s="75"/>
      <c r="H40" s="75"/>
      <c r="I40" s="75"/>
      <c r="J40" s="76"/>
      <c r="K40" s="20"/>
      <c r="L40" s="20"/>
      <c r="M40" s="20"/>
    </row>
    <row r="41" spans="1:13" x14ac:dyDescent="0.3">
      <c r="A41" s="20"/>
      <c r="B41" s="20"/>
      <c r="C41" s="20"/>
      <c r="D41" s="20"/>
      <c r="E41" s="20"/>
      <c r="F41" s="20"/>
      <c r="G41" s="20"/>
      <c r="H41" s="20"/>
      <c r="I41" s="20"/>
      <c r="J41" s="20"/>
      <c r="K41" s="20"/>
      <c r="L41" s="20"/>
      <c r="M41" s="20"/>
    </row>
    <row r="42" spans="1:13" x14ac:dyDescent="0.3">
      <c r="A42" s="77" t="s">
        <v>76</v>
      </c>
      <c r="B42" s="73"/>
      <c r="C42" s="73"/>
      <c r="D42" s="73"/>
      <c r="E42" s="73"/>
      <c r="F42" s="73"/>
      <c r="G42" s="73"/>
      <c r="H42" s="73"/>
      <c r="I42" s="73"/>
      <c r="J42" s="73"/>
      <c r="K42" s="20"/>
      <c r="L42" s="20"/>
      <c r="M42" s="20"/>
    </row>
    <row r="43" spans="1:13" x14ac:dyDescent="0.3">
      <c r="A43" s="72" t="s">
        <v>77</v>
      </c>
      <c r="B43" s="73"/>
      <c r="C43" s="73"/>
      <c r="D43" s="73"/>
      <c r="E43" s="73"/>
      <c r="F43" s="73"/>
      <c r="G43" s="73"/>
      <c r="H43" s="73"/>
      <c r="I43" s="73"/>
      <c r="J43" s="73"/>
      <c r="K43" s="20"/>
      <c r="L43" s="20"/>
      <c r="M43" s="20"/>
    </row>
    <row r="44" spans="1:13" x14ac:dyDescent="0.3">
      <c r="A44" s="73"/>
      <c r="B44" s="73"/>
      <c r="C44" s="73"/>
      <c r="D44" s="73"/>
      <c r="E44" s="73"/>
      <c r="F44" s="73"/>
      <c r="G44" s="73"/>
      <c r="H44" s="73"/>
      <c r="I44" s="73"/>
      <c r="J44" s="73"/>
      <c r="K44" s="20"/>
      <c r="L44" s="20"/>
      <c r="M44" s="20"/>
    </row>
    <row r="45" spans="1:13" x14ac:dyDescent="0.3">
      <c r="A45" s="20"/>
      <c r="B45" s="20"/>
      <c r="C45" s="20"/>
      <c r="D45" s="20"/>
      <c r="E45" s="20"/>
      <c r="F45" s="20"/>
      <c r="G45" s="20"/>
      <c r="H45" s="20"/>
      <c r="I45" s="20"/>
      <c r="J45" s="20"/>
      <c r="K45" s="20"/>
      <c r="L45" s="20"/>
      <c r="M45" s="20"/>
    </row>
    <row r="46" spans="1:13" x14ac:dyDescent="0.3">
      <c r="A46" s="20"/>
      <c r="B46" s="20"/>
      <c r="C46" s="20"/>
      <c r="D46" s="20"/>
      <c r="E46" s="20"/>
      <c r="F46" s="20"/>
      <c r="G46" s="20"/>
      <c r="H46" s="20"/>
      <c r="I46" s="20"/>
      <c r="J46" s="20"/>
      <c r="K46" s="20"/>
      <c r="L46" s="20"/>
      <c r="M46" s="20"/>
    </row>
    <row r="47" spans="1:13" x14ac:dyDescent="0.3">
      <c r="A47" s="20"/>
      <c r="B47" s="20"/>
      <c r="C47" s="20"/>
      <c r="D47" s="20"/>
      <c r="E47" s="20"/>
      <c r="F47" s="20"/>
      <c r="G47" s="20"/>
      <c r="H47" s="20"/>
      <c r="I47" s="20"/>
      <c r="J47" s="20"/>
      <c r="K47" s="20"/>
      <c r="L47" s="20"/>
      <c r="M47" s="20"/>
    </row>
    <row r="48" spans="1:13" x14ac:dyDescent="0.3">
      <c r="A48" s="20"/>
      <c r="B48" s="20"/>
      <c r="C48" s="20"/>
      <c r="D48" s="20"/>
      <c r="E48" s="20"/>
      <c r="F48" s="20"/>
      <c r="G48" s="20"/>
      <c r="H48" s="20"/>
      <c r="I48" s="20"/>
      <c r="J48" s="20"/>
      <c r="K48" s="20"/>
      <c r="L48" s="20"/>
      <c r="M48" s="20"/>
    </row>
    <row r="49" spans="1:13" x14ac:dyDescent="0.3">
      <c r="A49" s="20"/>
      <c r="B49" s="20"/>
      <c r="C49" s="20"/>
      <c r="D49" s="20"/>
      <c r="E49" s="20"/>
      <c r="F49" s="20"/>
      <c r="G49" s="20"/>
      <c r="H49" s="20"/>
      <c r="I49" s="20"/>
      <c r="J49" s="20"/>
      <c r="K49" s="20"/>
      <c r="L49" s="20"/>
      <c r="M49" s="20"/>
    </row>
    <row r="50" spans="1:13" x14ac:dyDescent="0.3">
      <c r="A50" s="20"/>
      <c r="B50" s="20"/>
      <c r="C50" s="20"/>
      <c r="D50" s="20"/>
      <c r="E50" s="20"/>
      <c r="F50" s="20"/>
      <c r="G50" s="20"/>
      <c r="H50" s="20"/>
      <c r="I50" s="20"/>
      <c r="J50" s="20"/>
      <c r="K50" s="20"/>
      <c r="L50" s="20"/>
      <c r="M50" s="20"/>
    </row>
    <row r="51" spans="1:13" x14ac:dyDescent="0.3">
      <c r="A51" s="20"/>
      <c r="B51" s="20"/>
      <c r="C51" s="20"/>
      <c r="D51" s="20"/>
      <c r="E51" s="20"/>
      <c r="F51" s="20"/>
      <c r="G51" s="20"/>
      <c r="H51" s="20"/>
      <c r="I51" s="20"/>
      <c r="J51" s="20"/>
      <c r="K51" s="20"/>
      <c r="L51" s="20"/>
      <c r="M51" s="20"/>
    </row>
    <row r="52" spans="1:13" x14ac:dyDescent="0.3">
      <c r="A52" s="20"/>
      <c r="B52" s="20"/>
      <c r="C52" s="20"/>
      <c r="D52" s="20"/>
      <c r="E52" s="20"/>
      <c r="F52" s="20"/>
      <c r="G52" s="20"/>
      <c r="H52" s="20"/>
      <c r="I52" s="20"/>
      <c r="J52" s="20"/>
      <c r="K52" s="20"/>
      <c r="L52" s="20"/>
      <c r="M52" s="20"/>
    </row>
    <row r="53" spans="1:13" x14ac:dyDescent="0.3">
      <c r="A53" s="20"/>
      <c r="B53" s="20"/>
      <c r="C53" s="20"/>
      <c r="D53" s="20"/>
      <c r="E53" s="20"/>
      <c r="F53" s="20"/>
      <c r="G53" s="20"/>
      <c r="H53" s="20"/>
      <c r="I53" s="20"/>
      <c r="J53" s="20"/>
      <c r="K53" s="20"/>
      <c r="L53" s="20"/>
      <c r="M53" s="20"/>
    </row>
    <row r="54" spans="1:13" x14ac:dyDescent="0.3">
      <c r="A54" s="20"/>
      <c r="B54" s="20"/>
      <c r="C54" s="20"/>
      <c r="D54" s="20"/>
      <c r="E54" s="20"/>
      <c r="F54" s="20"/>
      <c r="G54" s="20"/>
      <c r="H54" s="20"/>
      <c r="I54" s="20"/>
      <c r="J54" s="20"/>
      <c r="K54" s="20"/>
      <c r="L54" s="20"/>
      <c r="M54" s="20"/>
    </row>
    <row r="69" spans="12:13" x14ac:dyDescent="0.3">
      <c r="L69" s="13" t="s">
        <v>78</v>
      </c>
      <c r="M69" s="13" t="s">
        <v>79</v>
      </c>
    </row>
    <row r="70" spans="12:13" x14ac:dyDescent="0.3">
      <c r="L70" s="13" t="s">
        <v>80</v>
      </c>
      <c r="M70" s="13">
        <f>COUNTA('02 Corporate M&amp;E Matrix'!D5:D95)</f>
        <v>91</v>
      </c>
    </row>
    <row r="71" spans="12:13" x14ac:dyDescent="0.3">
      <c r="L71" s="13" t="s">
        <v>33</v>
      </c>
      <c r="M71" s="13">
        <f>SUMPRODUCT(--(INDEX('02 Corporate M&amp;E Matrix'!$AB$5:$AM$95,0,$B$4)&lt;&gt;""),--(INDEX('02 Corporate M&amp;E Matrix'!$AB$5:$AM$95,0,$B$4)&gt;=INDEX('02 Corporate M&amp;E Matrix'!$P$5:$AA$95,0,$B$4)))</f>
        <v>29</v>
      </c>
    </row>
    <row r="72" spans="12:13" x14ac:dyDescent="0.3">
      <c r="L72" s="13" t="s">
        <v>35</v>
      </c>
      <c r="M72" s="13">
        <f>SUMPRODUCT(--(INDEX('02 Corporate M&amp;E Matrix'!$AB$5:$AM$95,0,$B$4)&lt;&gt;""),--(INDEX('02 Corporate M&amp;E Matrix'!$AB$5:$AM$95,0,$B$4)&lt;INDEX('02 Corporate M&amp;E Matrix'!$P$5:$AA$95,0,$B$4)))</f>
        <v>32</v>
      </c>
    </row>
    <row r="73" spans="12:13" x14ac:dyDescent="0.3">
      <c r="L73" s="13" t="s">
        <v>34</v>
      </c>
      <c r="M73" s="13">
        <f>COUNTBLANK(INDEX('02 Corporate M&amp;E Matrix'!$AB$5:$AM$95,0,$B$4))</f>
        <v>30</v>
      </c>
    </row>
    <row r="74" spans="12:13" x14ac:dyDescent="0.3">
      <c r="L74" s="13" t="s">
        <v>81</v>
      </c>
      <c r="M74" s="13">
        <f>COUNTIF('02 Corporate M&amp;E Matrix'!AQ5:AQ95,"Complete")</f>
        <v>10</v>
      </c>
    </row>
    <row r="75" spans="12:13" x14ac:dyDescent="0.3">
      <c r="L75" s="13" t="s">
        <v>36</v>
      </c>
      <c r="M75" s="13">
        <f>COUNTIF('02 Corporate M&amp;E Matrix'!AR5:AR95,"High")</f>
        <v>8</v>
      </c>
    </row>
    <row r="76" spans="12:13" x14ac:dyDescent="0.3">
      <c r="L76" s="13" t="s">
        <v>82</v>
      </c>
      <c r="M76" s="13">
        <f>COUNTIF('02 Corporate M&amp;E Matrix'!AR5:AR95,"Medium")</f>
        <v>16</v>
      </c>
    </row>
    <row r="77" spans="12:13" x14ac:dyDescent="0.3">
      <c r="L77" s="13" t="s">
        <v>83</v>
      </c>
      <c r="M77" s="13">
        <f>COUNTIF('02 Corporate M&amp;E Matrix'!AR5:AR95,"Low")</f>
        <v>0</v>
      </c>
    </row>
  </sheetData>
  <mergeCells count="25">
    <mergeCell ref="A1:J1"/>
    <mergeCell ref="A36:J36"/>
    <mergeCell ref="A6:J6"/>
    <mergeCell ref="J8:L8"/>
    <mergeCell ref="G11:I11"/>
    <mergeCell ref="A11:C11"/>
    <mergeCell ref="A8:C8"/>
    <mergeCell ref="J9:L10"/>
    <mergeCell ref="D8:F8"/>
    <mergeCell ref="D11:F11"/>
    <mergeCell ref="G9:I10"/>
    <mergeCell ref="A9:C10"/>
    <mergeCell ref="J11:L11"/>
    <mergeCell ref="A13:J13"/>
    <mergeCell ref="A43:J44"/>
    <mergeCell ref="G8:I8"/>
    <mergeCell ref="A26:J26"/>
    <mergeCell ref="D9:F10"/>
    <mergeCell ref="A2:J2"/>
    <mergeCell ref="A42:J42"/>
    <mergeCell ref="F4:J4"/>
    <mergeCell ref="A40:J40"/>
    <mergeCell ref="A39:J39"/>
    <mergeCell ref="A37:J37"/>
    <mergeCell ref="A38:J38"/>
  </mergeCells>
  <dataValidations count="3">
    <dataValidation type="list" sqref="B4">
      <formula1>"1,2,3,4,5,6,7,8,9,10,11,12"</formula1>
    </dataValidation>
    <dataValidation type="list" errorTitle="Invalid month" error="Please select a month number between 1 and 12." promptTitle="Select Report Month" prompt="Choose month number: 1=Jul ... 7=Jan ... 12=Jun" sqref="B4">
      <formula1>"1,2,3,4,5,6,7,8,9,10,11,12"</formula1>
    </dataValidation>
    <dataValidation type="list" errorTitle="Invalid month" error="Select a month number between 1 and 12." promptTitle="Master Month Selector" prompt="Change month here only. 1=Jul ... 7=Jan ... 12=Jun." sqref="B4">
      <formula1>"1,2,3,4,5,6,7,8,9,10,11,12"</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X95"/>
  <sheetViews>
    <sheetView showGridLines="0" tabSelected="1" workbookViewId="0">
      <selection sqref="A1:AS1"/>
    </sheetView>
  </sheetViews>
  <sheetFormatPr defaultRowHeight="14" x14ac:dyDescent="0.3"/>
  <cols>
    <col min="1" max="1" width="30" style="13" customWidth="1"/>
    <col min="2" max="2" width="38" style="13" customWidth="1"/>
    <col min="3" max="3" width="22" style="13" customWidth="1"/>
    <col min="4" max="4" width="26" style="13" customWidth="1"/>
    <col min="5" max="5" width="16" style="13" customWidth="1"/>
    <col min="6" max="7" width="12" style="13" customWidth="1"/>
    <col min="8" max="9" width="14" style="13" customWidth="1"/>
    <col min="10" max="10" width="24" style="13" customWidth="1"/>
    <col min="11" max="13" width="18" style="13" customWidth="1"/>
    <col min="14" max="15" width="12" style="13" customWidth="1"/>
    <col min="16" max="39" width="10" style="13" customWidth="1"/>
    <col min="40" max="42" width="12" style="13" customWidth="1"/>
    <col min="43" max="43" width="14" style="13" customWidth="1"/>
    <col min="44" max="44" width="12" style="13" customWidth="1"/>
    <col min="45" max="45" width="24" style="13" customWidth="1"/>
    <col min="46" max="46" width="11" style="13" customWidth="1"/>
    <col min="47" max="48" width="16" style="13" customWidth="1"/>
    <col min="49" max="49" width="24" style="13" customWidth="1"/>
    <col min="50" max="50" width="34" style="13" customWidth="1"/>
    <col min="51" max="16384" width="8.7265625" style="13"/>
  </cols>
  <sheetData>
    <row r="1" spans="1:50" x14ac:dyDescent="0.3">
      <c r="A1" s="86" t="s">
        <v>84</v>
      </c>
      <c r="B1" s="70"/>
      <c r="C1" s="70"/>
      <c r="D1" s="70"/>
      <c r="E1" s="70"/>
      <c r="F1" s="70"/>
      <c r="G1" s="70"/>
      <c r="H1" s="70"/>
      <c r="I1" s="70"/>
      <c r="J1" s="70"/>
      <c r="K1" s="70"/>
      <c r="L1" s="70"/>
      <c r="M1" s="70"/>
      <c r="N1" s="70"/>
      <c r="O1" s="70"/>
      <c r="P1" s="70"/>
      <c r="Q1" s="70"/>
      <c r="R1" s="70"/>
      <c r="S1" s="70"/>
      <c r="T1" s="70"/>
      <c r="U1" s="70"/>
      <c r="V1" s="70"/>
      <c r="W1" s="70"/>
      <c r="X1" s="70"/>
      <c r="Y1" s="70"/>
      <c r="Z1" s="70"/>
      <c r="AA1" s="70"/>
      <c r="AB1" s="70"/>
      <c r="AC1" s="70"/>
      <c r="AD1" s="70"/>
      <c r="AE1" s="70"/>
      <c r="AF1" s="70"/>
      <c r="AG1" s="70"/>
      <c r="AH1" s="70"/>
      <c r="AI1" s="70"/>
      <c r="AJ1" s="70"/>
      <c r="AK1" s="70"/>
      <c r="AL1" s="70"/>
      <c r="AM1" s="70"/>
      <c r="AN1" s="70"/>
      <c r="AO1" s="70"/>
      <c r="AP1" s="70"/>
      <c r="AQ1" s="70"/>
      <c r="AR1" s="70"/>
      <c r="AS1" s="70"/>
    </row>
    <row r="2" spans="1:50" x14ac:dyDescent="0.3">
      <c r="A2" s="84" t="s">
        <v>85</v>
      </c>
      <c r="B2" s="70"/>
      <c r="C2" s="70"/>
      <c r="D2" s="70"/>
      <c r="E2" s="70"/>
      <c r="F2" s="70"/>
      <c r="G2" s="70"/>
      <c r="H2" s="70"/>
      <c r="I2" s="70"/>
      <c r="J2" s="70"/>
      <c r="K2" s="70"/>
      <c r="L2" s="70"/>
      <c r="M2" s="70"/>
      <c r="N2" s="70"/>
      <c r="O2" s="70"/>
      <c r="P2" s="70"/>
      <c r="Q2" s="70"/>
      <c r="R2" s="70"/>
      <c r="S2" s="70"/>
      <c r="T2" s="70"/>
      <c r="U2" s="70"/>
      <c r="V2" s="70"/>
      <c r="W2" s="70"/>
      <c r="X2" s="70"/>
      <c r="Y2" s="70"/>
      <c r="Z2" s="70"/>
      <c r="AA2" s="70"/>
      <c r="AB2" s="70"/>
      <c r="AC2" s="70"/>
      <c r="AD2" s="70"/>
      <c r="AE2" s="70"/>
      <c r="AF2" s="70"/>
      <c r="AG2" s="70"/>
      <c r="AH2" s="70"/>
      <c r="AI2" s="70"/>
      <c r="AJ2" s="70"/>
      <c r="AK2" s="70"/>
      <c r="AL2" s="70"/>
      <c r="AM2" s="70"/>
      <c r="AN2" s="70"/>
      <c r="AO2" s="70"/>
      <c r="AP2" s="70"/>
      <c r="AQ2" s="70"/>
      <c r="AR2" s="70"/>
      <c r="AS2" s="70"/>
    </row>
    <row r="3" spans="1:50" x14ac:dyDescent="0.3">
      <c r="O3" s="40" t="s">
        <v>86</v>
      </c>
      <c r="P3" s="41">
        <f>'01 Dashboard'!B4</f>
        <v>7</v>
      </c>
      <c r="Q3" s="85" t="s">
        <v>87</v>
      </c>
      <c r="R3" s="75"/>
      <c r="S3" s="75"/>
      <c r="T3" s="75"/>
      <c r="U3" s="76"/>
      <c r="V3" s="85" t="s">
        <v>88</v>
      </c>
      <c r="W3" s="75"/>
      <c r="X3" s="75"/>
      <c r="Y3" s="75"/>
      <c r="Z3" s="76"/>
    </row>
    <row r="4" spans="1:50" ht="28" x14ac:dyDescent="0.3">
      <c r="A4" s="30" t="s">
        <v>89</v>
      </c>
      <c r="B4" s="30" t="s">
        <v>90</v>
      </c>
      <c r="C4" s="30" t="s">
        <v>91</v>
      </c>
      <c r="D4" s="30" t="s">
        <v>92</v>
      </c>
      <c r="E4" s="30" t="s">
        <v>93</v>
      </c>
      <c r="F4" s="30" t="s">
        <v>94</v>
      </c>
      <c r="G4" s="30" t="s">
        <v>95</v>
      </c>
      <c r="H4" s="30" t="s">
        <v>96</v>
      </c>
      <c r="I4" s="30" t="s">
        <v>97</v>
      </c>
      <c r="J4" s="30" t="s">
        <v>98</v>
      </c>
      <c r="K4" s="30" t="s">
        <v>99</v>
      </c>
      <c r="L4" s="30" t="s">
        <v>100</v>
      </c>
      <c r="M4" s="30" t="s">
        <v>101</v>
      </c>
      <c r="N4" s="30" t="s">
        <v>102</v>
      </c>
      <c r="O4" s="30" t="s">
        <v>103</v>
      </c>
      <c r="P4" s="35" t="s">
        <v>104</v>
      </c>
      <c r="Q4" s="35" t="s">
        <v>105</v>
      </c>
      <c r="R4" s="35" t="s">
        <v>106</v>
      </c>
      <c r="S4" s="35" t="s">
        <v>107</v>
      </c>
      <c r="T4" s="35" t="s">
        <v>108</v>
      </c>
      <c r="U4" s="35" t="s">
        <v>109</v>
      </c>
      <c r="V4" s="35" t="s">
        <v>110</v>
      </c>
      <c r="W4" s="35" t="s">
        <v>111</v>
      </c>
      <c r="X4" s="35" t="s">
        <v>112</v>
      </c>
      <c r="Y4" s="35" t="s">
        <v>113</v>
      </c>
      <c r="Z4" s="35" t="s">
        <v>114</v>
      </c>
      <c r="AA4" s="35" t="s">
        <v>115</v>
      </c>
      <c r="AB4" s="42" t="s">
        <v>116</v>
      </c>
      <c r="AC4" s="42" t="s">
        <v>117</v>
      </c>
      <c r="AD4" s="42" t="s">
        <v>118</v>
      </c>
      <c r="AE4" s="42" t="s">
        <v>119</v>
      </c>
      <c r="AF4" s="42" t="s">
        <v>120</v>
      </c>
      <c r="AG4" s="42" t="s">
        <v>121</v>
      </c>
      <c r="AH4" s="42" t="s">
        <v>122</v>
      </c>
      <c r="AI4" s="42" t="s">
        <v>123</v>
      </c>
      <c r="AJ4" s="42" t="s">
        <v>124</v>
      </c>
      <c r="AK4" s="42" t="s">
        <v>125</v>
      </c>
      <c r="AL4" s="42" t="s">
        <v>126</v>
      </c>
      <c r="AM4" s="42" t="s">
        <v>127</v>
      </c>
      <c r="AN4" s="30" t="s">
        <v>128</v>
      </c>
      <c r="AO4" s="30" t="s">
        <v>129</v>
      </c>
      <c r="AP4" s="30" t="s">
        <v>130</v>
      </c>
      <c r="AQ4" s="30" t="s">
        <v>131</v>
      </c>
      <c r="AR4" s="30" t="s">
        <v>132</v>
      </c>
      <c r="AS4" s="30" t="s">
        <v>133</v>
      </c>
      <c r="AT4" s="30" t="s">
        <v>134</v>
      </c>
      <c r="AU4" s="30" t="s">
        <v>135</v>
      </c>
      <c r="AV4" s="30" t="s">
        <v>136</v>
      </c>
      <c r="AW4" s="30" t="s">
        <v>137</v>
      </c>
      <c r="AX4" s="30" t="s">
        <v>138</v>
      </c>
    </row>
    <row r="5" spans="1:50" ht="34" customHeight="1" x14ac:dyDescent="0.3">
      <c r="A5" s="43" t="s">
        <v>139</v>
      </c>
      <c r="B5" s="43" t="s">
        <v>140</v>
      </c>
      <c r="C5" s="43" t="s">
        <v>141</v>
      </c>
      <c r="D5" s="44" t="s">
        <v>142</v>
      </c>
      <c r="E5" s="44" t="s">
        <v>143</v>
      </c>
      <c r="F5" s="44" t="s">
        <v>144</v>
      </c>
      <c r="G5" s="44">
        <v>0</v>
      </c>
      <c r="H5" s="44">
        <v>15</v>
      </c>
      <c r="I5" s="44" t="s">
        <v>145</v>
      </c>
      <c r="J5" s="45" t="s">
        <v>146</v>
      </c>
      <c r="K5" s="45" t="s">
        <v>147</v>
      </c>
      <c r="L5" s="46" t="s">
        <v>148</v>
      </c>
      <c r="M5" s="46" t="s">
        <v>148</v>
      </c>
      <c r="N5" s="45" t="s">
        <v>149</v>
      </c>
      <c r="O5" s="47" t="str">
        <f>CHOOSE('01 Dashboard'!$B$4,"Jul","Aug","Sep","Oct","Nov","Dec","Jan","Feb","Mar","Apr","May","Jun")</f>
        <v>Jan</v>
      </c>
      <c r="P5" s="48"/>
      <c r="Q5" s="48"/>
      <c r="R5" s="48" t="s">
        <v>150</v>
      </c>
      <c r="S5" s="48"/>
      <c r="T5" s="48"/>
      <c r="U5" s="48" t="s">
        <v>151</v>
      </c>
      <c r="V5" s="48">
        <v>15</v>
      </c>
      <c r="W5" s="48"/>
      <c r="X5" s="48" t="s">
        <v>151</v>
      </c>
      <c r="Y5" s="48"/>
      <c r="Z5" s="48"/>
      <c r="AA5" s="48" t="s">
        <v>152</v>
      </c>
      <c r="AB5" s="49" t="s">
        <v>153</v>
      </c>
      <c r="AC5" s="49" t="s">
        <v>153</v>
      </c>
      <c r="AD5" s="49" t="s">
        <v>153</v>
      </c>
      <c r="AE5" s="49" t="s">
        <v>153</v>
      </c>
      <c r="AF5" s="49" t="s">
        <v>153</v>
      </c>
      <c r="AG5" s="49" t="s">
        <v>153</v>
      </c>
      <c r="AH5" s="49">
        <v>15.5</v>
      </c>
      <c r="AI5" s="49" t="s">
        <v>153</v>
      </c>
      <c r="AJ5" s="49" t="s">
        <v>153</v>
      </c>
      <c r="AK5" s="49" t="s">
        <v>153</v>
      </c>
      <c r="AL5" s="49" t="s">
        <v>153</v>
      </c>
      <c r="AM5" s="49" t="s">
        <v>153</v>
      </c>
      <c r="AN5" s="45">
        <f>SUM(P5:INDEX(P5:AA5,1,$P$3))</f>
        <v>15</v>
      </c>
      <c r="AO5" s="45">
        <f>SUM(AB5:INDEX(AB5:AM5,1,$P$3))</f>
        <v>15.5</v>
      </c>
      <c r="AP5" s="45">
        <f t="shared" ref="AP5:AP36" si="0">IF(OR(AN5="",AO5=""),"",AO5-AN5)</f>
        <v>0.5</v>
      </c>
      <c r="AQ5" s="50" t="str">
        <f>IF(COUNTA(AB5:INDEX(AB5:AM5,1,$P$3))=0,"Not Reported",IF(AO5&gt;=AN5,"On Track","Off Track"))</f>
        <v>On Track</v>
      </c>
      <c r="AR5" s="51" t="s">
        <v>153</v>
      </c>
      <c r="AS5" s="49" t="s">
        <v>154</v>
      </c>
      <c r="AT5" s="52" t="s">
        <v>155</v>
      </c>
      <c r="AU5" s="18" t="s">
        <v>156</v>
      </c>
      <c r="AV5" s="53" t="s">
        <v>157</v>
      </c>
      <c r="AW5" s="54" t="s">
        <v>158</v>
      </c>
      <c r="AX5" s="45" t="s">
        <v>159</v>
      </c>
    </row>
    <row r="6" spans="1:50" ht="34" customHeight="1" x14ac:dyDescent="0.3">
      <c r="A6" s="54" t="s">
        <v>139</v>
      </c>
      <c r="B6" s="54" t="s">
        <v>160</v>
      </c>
      <c r="C6" s="54" t="s">
        <v>141</v>
      </c>
      <c r="D6" s="44" t="s">
        <v>161</v>
      </c>
      <c r="E6" s="44" t="s">
        <v>162</v>
      </c>
      <c r="F6" s="44" t="s">
        <v>144</v>
      </c>
      <c r="G6" s="44">
        <v>0</v>
      </c>
      <c r="H6" s="44">
        <v>0.1</v>
      </c>
      <c r="I6" s="44" t="s">
        <v>163</v>
      </c>
      <c r="J6" s="45" t="s">
        <v>146</v>
      </c>
      <c r="K6" s="45" t="s">
        <v>147</v>
      </c>
      <c r="L6" s="46" t="s">
        <v>148</v>
      </c>
      <c r="M6" s="46" t="s">
        <v>148</v>
      </c>
      <c r="N6" s="45" t="s">
        <v>149</v>
      </c>
      <c r="O6" s="47" t="str">
        <f>CHOOSE('01 Dashboard'!$B$4,"Jul","Aug","Sep","Oct","Nov","Dec","Jan","Feb","Mar","Apr","May","Jun")</f>
        <v>Jan</v>
      </c>
      <c r="P6" s="55"/>
      <c r="Q6" s="55"/>
      <c r="R6" s="55">
        <v>0.1</v>
      </c>
      <c r="S6" s="55"/>
      <c r="T6" s="55"/>
      <c r="U6" s="55">
        <v>0.2</v>
      </c>
      <c r="V6" s="55">
        <v>10</v>
      </c>
      <c r="W6" s="55"/>
      <c r="X6" s="55">
        <v>0.1</v>
      </c>
      <c r="Y6" s="55"/>
      <c r="Z6" s="55"/>
      <c r="AA6" s="55">
        <v>0.1</v>
      </c>
      <c r="AB6" s="49" t="s">
        <v>153</v>
      </c>
      <c r="AC6" s="49" t="s">
        <v>153</v>
      </c>
      <c r="AD6" s="49" t="s">
        <v>153</v>
      </c>
      <c r="AE6" s="49" t="s">
        <v>153</v>
      </c>
      <c r="AF6" s="49" t="s">
        <v>153</v>
      </c>
      <c r="AG6" s="49" t="s">
        <v>153</v>
      </c>
      <c r="AH6" s="49">
        <v>0.6</v>
      </c>
      <c r="AI6" s="49" t="s">
        <v>153</v>
      </c>
      <c r="AJ6" s="49" t="s">
        <v>153</v>
      </c>
      <c r="AK6" s="49" t="s">
        <v>153</v>
      </c>
      <c r="AL6" s="49" t="s">
        <v>153</v>
      </c>
      <c r="AM6" s="49" t="s">
        <v>153</v>
      </c>
      <c r="AN6" s="45">
        <f>SUM(P6:INDEX(P6:AA6,1,$P$3))</f>
        <v>10.3</v>
      </c>
      <c r="AO6" s="45">
        <f>SUM(AB6:INDEX(AB6:AM6,1,$P$3))</f>
        <v>0.6</v>
      </c>
      <c r="AP6" s="45">
        <f t="shared" si="0"/>
        <v>-9.7000000000000011</v>
      </c>
      <c r="AQ6" s="50" t="str">
        <f>IF(COUNTA(AB6:INDEX(AB6:AM6,1,$P$3))=0,"Not Reported",IF(AO6&gt;=AN6,"On Track","Off Track"))</f>
        <v>Off Track</v>
      </c>
      <c r="AR6" s="51" t="s">
        <v>153</v>
      </c>
      <c r="AS6" s="49" t="s">
        <v>164</v>
      </c>
      <c r="AT6" s="52" t="s">
        <v>165</v>
      </c>
      <c r="AU6" s="18" t="s">
        <v>156</v>
      </c>
      <c r="AV6" s="53" t="s">
        <v>157</v>
      </c>
      <c r="AW6" s="48" t="s">
        <v>158</v>
      </c>
      <c r="AX6" s="45" t="s">
        <v>159</v>
      </c>
    </row>
    <row r="7" spans="1:50" ht="34" customHeight="1" x14ac:dyDescent="0.3">
      <c r="A7" s="43" t="s">
        <v>139</v>
      </c>
      <c r="B7" s="43" t="s">
        <v>160</v>
      </c>
      <c r="C7" s="43" t="s">
        <v>141</v>
      </c>
      <c r="D7" s="44" t="s">
        <v>166</v>
      </c>
      <c r="E7" s="44" t="s">
        <v>143</v>
      </c>
      <c r="F7" s="44" t="s">
        <v>144</v>
      </c>
      <c r="G7" s="44">
        <v>0</v>
      </c>
      <c r="H7" s="44"/>
      <c r="I7" s="44" t="s">
        <v>145</v>
      </c>
      <c r="J7" s="45" t="s">
        <v>146</v>
      </c>
      <c r="K7" s="45" t="s">
        <v>147</v>
      </c>
      <c r="L7" s="46" t="s">
        <v>148</v>
      </c>
      <c r="M7" s="46" t="s">
        <v>148</v>
      </c>
      <c r="N7" s="45" t="s">
        <v>149</v>
      </c>
      <c r="O7" s="47" t="str">
        <f>CHOOSE('01 Dashboard'!$B$4,"Jul","Aug","Sep","Oct","Nov","Dec","Jan","Feb","Mar","Apr","May","Jun")</f>
        <v>Jan</v>
      </c>
      <c r="P7" s="48"/>
      <c r="Q7" s="48"/>
      <c r="R7" s="48"/>
      <c r="S7" s="48"/>
      <c r="T7" s="48"/>
      <c r="U7" s="48"/>
      <c r="V7" s="48">
        <v>10</v>
      </c>
      <c r="W7" s="48"/>
      <c r="X7" s="48"/>
      <c r="Y7" s="48"/>
      <c r="Z7" s="48"/>
      <c r="AA7" s="48"/>
      <c r="AB7" s="49" t="s">
        <v>153</v>
      </c>
      <c r="AC7" s="49" t="s">
        <v>153</v>
      </c>
      <c r="AD7" s="49" t="s">
        <v>153</v>
      </c>
      <c r="AE7" s="49" t="s">
        <v>153</v>
      </c>
      <c r="AF7" s="49" t="s">
        <v>153</v>
      </c>
      <c r="AG7" s="49" t="s">
        <v>153</v>
      </c>
      <c r="AH7" s="49">
        <v>1.6</v>
      </c>
      <c r="AI7" s="49" t="s">
        <v>153</v>
      </c>
      <c r="AJ7" s="49" t="s">
        <v>153</v>
      </c>
      <c r="AK7" s="49" t="s">
        <v>153</v>
      </c>
      <c r="AL7" s="49" t="s">
        <v>153</v>
      </c>
      <c r="AM7" s="49" t="s">
        <v>153</v>
      </c>
      <c r="AN7" s="45">
        <f>SUM(P7:INDEX(P7:AA7,1,$P$3))</f>
        <v>10</v>
      </c>
      <c r="AO7" s="45">
        <f>SUM(AB7:INDEX(AB7:AM7,1,$P$3))</f>
        <v>1.6</v>
      </c>
      <c r="AP7" s="45">
        <f t="shared" si="0"/>
        <v>-8.4</v>
      </c>
      <c r="AQ7" s="50" t="str">
        <f>IF(COUNTA(AB7:INDEX(AB7:AM7,1,$P$3))=0,"Not Reported",IF(AO7&gt;=AN7,"On Track","Off Track"))</f>
        <v>Off Track</v>
      </c>
      <c r="AR7" s="51" t="s">
        <v>153</v>
      </c>
      <c r="AS7" s="49" t="s">
        <v>167</v>
      </c>
      <c r="AT7" s="52" t="s">
        <v>168</v>
      </c>
      <c r="AU7" s="18" t="s">
        <v>156</v>
      </c>
      <c r="AV7" s="53" t="s">
        <v>157</v>
      </c>
      <c r="AW7" s="54" t="s">
        <v>158</v>
      </c>
      <c r="AX7" s="45" t="s">
        <v>159</v>
      </c>
    </row>
    <row r="8" spans="1:50" ht="34" customHeight="1" x14ac:dyDescent="0.3">
      <c r="A8" s="54" t="s">
        <v>139</v>
      </c>
      <c r="B8" s="54" t="s">
        <v>160</v>
      </c>
      <c r="C8" s="54" t="s">
        <v>141</v>
      </c>
      <c r="D8" s="44" t="s">
        <v>169</v>
      </c>
      <c r="E8" s="44" t="s">
        <v>143</v>
      </c>
      <c r="F8" s="44" t="s">
        <v>144</v>
      </c>
      <c r="G8" s="44">
        <v>0</v>
      </c>
      <c r="H8" s="44"/>
      <c r="I8" s="44" t="s">
        <v>145</v>
      </c>
      <c r="J8" s="45" t="s">
        <v>146</v>
      </c>
      <c r="K8" s="45" t="s">
        <v>147</v>
      </c>
      <c r="L8" s="46" t="s">
        <v>148</v>
      </c>
      <c r="M8" s="46" t="s">
        <v>148</v>
      </c>
      <c r="N8" s="45" t="s">
        <v>149</v>
      </c>
      <c r="O8" s="47" t="str">
        <f>CHOOSE('01 Dashboard'!$B$4,"Jul","Aug","Sep","Oct","Nov","Dec","Jan","Feb","Mar","Apr","May","Jun")</f>
        <v>Jan</v>
      </c>
      <c r="P8" s="55"/>
      <c r="Q8" s="55"/>
      <c r="R8" s="55"/>
      <c r="S8" s="55"/>
      <c r="T8" s="55"/>
      <c r="U8" s="55"/>
      <c r="V8" s="55">
        <v>10</v>
      </c>
      <c r="W8" s="55"/>
      <c r="X8" s="55"/>
      <c r="Y8" s="55"/>
      <c r="Z8" s="55"/>
      <c r="AA8" s="55"/>
      <c r="AB8" s="49" t="s">
        <v>153</v>
      </c>
      <c r="AC8" s="49" t="s">
        <v>153</v>
      </c>
      <c r="AD8" s="49" t="s">
        <v>153</v>
      </c>
      <c r="AE8" s="49" t="s">
        <v>153</v>
      </c>
      <c r="AF8" s="49" t="s">
        <v>153</v>
      </c>
      <c r="AG8" s="49" t="s">
        <v>153</v>
      </c>
      <c r="AH8" s="49">
        <v>1.7</v>
      </c>
      <c r="AI8" s="49" t="s">
        <v>153</v>
      </c>
      <c r="AJ8" s="49" t="s">
        <v>153</v>
      </c>
      <c r="AK8" s="49" t="s">
        <v>153</v>
      </c>
      <c r="AL8" s="49" t="s">
        <v>153</v>
      </c>
      <c r="AM8" s="49" t="s">
        <v>153</v>
      </c>
      <c r="AN8" s="45">
        <f>SUM(P8:INDEX(P8:AA8,1,$P$3))</f>
        <v>10</v>
      </c>
      <c r="AO8" s="45">
        <f>SUM(AB8:INDEX(AB8:AM8,1,$P$3))</f>
        <v>1.7</v>
      </c>
      <c r="AP8" s="45">
        <f t="shared" si="0"/>
        <v>-8.3000000000000007</v>
      </c>
      <c r="AQ8" s="50" t="str">
        <f>IF(COUNTA(AB8:INDEX(AB8:AM8,1,$P$3))=0,"Not Reported",IF(AO8&gt;=AN8,"On Track","Off Track"))</f>
        <v>Off Track</v>
      </c>
      <c r="AR8" s="51" t="s">
        <v>153</v>
      </c>
      <c r="AS8" s="49" t="s">
        <v>170</v>
      </c>
      <c r="AT8" s="52" t="s">
        <v>171</v>
      </c>
      <c r="AU8" s="18" t="s">
        <v>156</v>
      </c>
      <c r="AV8" s="53" t="s">
        <v>157</v>
      </c>
      <c r="AW8" s="48" t="s">
        <v>158</v>
      </c>
      <c r="AX8" s="45" t="s">
        <v>159</v>
      </c>
    </row>
    <row r="9" spans="1:50" ht="34" customHeight="1" x14ac:dyDescent="0.3">
      <c r="A9" s="43" t="s">
        <v>139</v>
      </c>
      <c r="B9" s="43" t="s">
        <v>172</v>
      </c>
      <c r="C9" s="43" t="s">
        <v>141</v>
      </c>
      <c r="D9" s="44" t="s">
        <v>173</v>
      </c>
      <c r="E9" s="44" t="s">
        <v>143</v>
      </c>
      <c r="F9" s="44" t="s">
        <v>144</v>
      </c>
      <c r="G9" s="44">
        <v>0</v>
      </c>
      <c r="H9" s="44">
        <v>24</v>
      </c>
      <c r="I9" s="44" t="s">
        <v>145</v>
      </c>
      <c r="J9" s="45" t="s">
        <v>146</v>
      </c>
      <c r="K9" s="45" t="s">
        <v>147</v>
      </c>
      <c r="L9" s="46" t="s">
        <v>148</v>
      </c>
      <c r="M9" s="46" t="s">
        <v>148</v>
      </c>
      <c r="N9" s="45" t="s">
        <v>149</v>
      </c>
      <c r="O9" s="47" t="str">
        <f>CHOOSE('01 Dashboard'!$B$4,"Jul","Aug","Sep","Oct","Nov","Dec","Jan","Feb","Mar","Apr","May","Jun")</f>
        <v>Jan</v>
      </c>
      <c r="P9" s="48"/>
      <c r="Q9" s="48"/>
      <c r="R9" s="48" t="s">
        <v>174</v>
      </c>
      <c r="S9" s="48" t="s">
        <v>175</v>
      </c>
      <c r="T9" s="48" t="s">
        <v>175</v>
      </c>
      <c r="U9" s="48"/>
      <c r="V9" s="48">
        <v>10</v>
      </c>
      <c r="W9" s="48"/>
      <c r="X9" s="48"/>
      <c r="Y9" s="48" t="s">
        <v>151</v>
      </c>
      <c r="Z9" s="48" t="s">
        <v>151</v>
      </c>
      <c r="AA9" s="48" t="s">
        <v>176</v>
      </c>
      <c r="AB9" s="49" t="s">
        <v>153</v>
      </c>
      <c r="AC9" s="49" t="s">
        <v>153</v>
      </c>
      <c r="AD9" s="49" t="s">
        <v>153</v>
      </c>
      <c r="AE9" s="49" t="s">
        <v>153</v>
      </c>
      <c r="AF9" s="49" t="s">
        <v>153</v>
      </c>
      <c r="AG9" s="49" t="s">
        <v>153</v>
      </c>
      <c r="AH9" s="49">
        <v>0</v>
      </c>
      <c r="AI9" s="49" t="s">
        <v>153</v>
      </c>
      <c r="AJ9" s="49" t="s">
        <v>153</v>
      </c>
      <c r="AK9" s="49" t="s">
        <v>153</v>
      </c>
      <c r="AL9" s="49" t="s">
        <v>153</v>
      </c>
      <c r="AM9" s="49" t="s">
        <v>153</v>
      </c>
      <c r="AN9" s="45">
        <f>SUM(P9:INDEX(P9:AA9,1,$P$3))</f>
        <v>10</v>
      </c>
      <c r="AO9" s="45">
        <f>SUM(AB9:INDEX(AB9:AM9,1,$P$3))</f>
        <v>0</v>
      </c>
      <c r="AP9" s="45">
        <f t="shared" si="0"/>
        <v>-10</v>
      </c>
      <c r="AQ9" s="50" t="str">
        <f>IF(COUNTA(AB9:INDEX(AB9:AM9,1,$P$3))=0,"Not Reported",IF(AO9&gt;=AN9,"On Track","Off Track"))</f>
        <v>Off Track</v>
      </c>
      <c r="AR9" s="51" t="s">
        <v>153</v>
      </c>
      <c r="AS9" s="49" t="s">
        <v>177</v>
      </c>
      <c r="AT9" s="52" t="s">
        <v>178</v>
      </c>
      <c r="AU9" s="18" t="s">
        <v>156</v>
      </c>
      <c r="AV9" s="53" t="s">
        <v>157</v>
      </c>
      <c r="AW9" s="54" t="s">
        <v>158</v>
      </c>
      <c r="AX9" s="45" t="s">
        <v>159</v>
      </c>
    </row>
    <row r="10" spans="1:50" ht="34" customHeight="1" x14ac:dyDescent="0.3">
      <c r="A10" s="54" t="s">
        <v>139</v>
      </c>
      <c r="B10" s="54" t="s">
        <v>179</v>
      </c>
      <c r="C10" s="54" t="s">
        <v>141</v>
      </c>
      <c r="D10" s="44" t="s">
        <v>180</v>
      </c>
      <c r="E10" s="44" t="s">
        <v>143</v>
      </c>
      <c r="F10" s="44" t="s">
        <v>144</v>
      </c>
      <c r="G10" s="44">
        <v>0</v>
      </c>
      <c r="H10" s="44" t="s">
        <v>181</v>
      </c>
      <c r="I10" s="44" t="s">
        <v>182</v>
      </c>
      <c r="J10" s="45" t="s">
        <v>146</v>
      </c>
      <c r="K10" s="45" t="s">
        <v>147</v>
      </c>
      <c r="L10" s="46" t="s">
        <v>148</v>
      </c>
      <c r="M10" s="46" t="s">
        <v>148</v>
      </c>
      <c r="N10" s="45" t="s">
        <v>149</v>
      </c>
      <c r="O10" s="47" t="str">
        <f>CHOOSE('01 Dashboard'!$B$4,"Jul","Aug","Sep","Oct","Nov","Dec","Jan","Feb","Mar","Apr","May","Jun")</f>
        <v>Jan</v>
      </c>
      <c r="P10" s="55"/>
      <c r="Q10" s="55"/>
      <c r="R10" s="55"/>
      <c r="S10" s="55" t="s">
        <v>181</v>
      </c>
      <c r="T10" s="55"/>
      <c r="U10" s="55"/>
      <c r="V10" s="55"/>
      <c r="W10" s="55"/>
      <c r="X10" s="55"/>
      <c r="Y10" s="55"/>
      <c r="Z10" s="55"/>
      <c r="AA10" s="55"/>
      <c r="AB10" s="49" t="s">
        <v>153</v>
      </c>
      <c r="AC10" s="49" t="s">
        <v>153</v>
      </c>
      <c r="AD10" s="49" t="s">
        <v>153</v>
      </c>
      <c r="AE10" s="49" t="s">
        <v>153</v>
      </c>
      <c r="AF10" s="49" t="s">
        <v>153</v>
      </c>
      <c r="AG10" s="49" t="s">
        <v>153</v>
      </c>
      <c r="AH10" s="49" t="s">
        <v>153</v>
      </c>
      <c r="AI10" s="49" t="s">
        <v>153</v>
      </c>
      <c r="AJ10" s="49" t="s">
        <v>153</v>
      </c>
      <c r="AK10" s="49" t="s">
        <v>153</v>
      </c>
      <c r="AL10" s="49" t="s">
        <v>153</v>
      </c>
      <c r="AM10" s="49" t="s">
        <v>153</v>
      </c>
      <c r="AN10" s="45">
        <f>SUM(P10:INDEX(P10:AA10,1,$P$3))</f>
        <v>0</v>
      </c>
      <c r="AO10" s="45">
        <f>SUM(AB10:INDEX(AB10:AM10,1,$P$3))</f>
        <v>0</v>
      </c>
      <c r="AP10" s="45">
        <f t="shared" si="0"/>
        <v>0</v>
      </c>
      <c r="AQ10" s="50" t="s">
        <v>183</v>
      </c>
      <c r="AR10" s="51" t="s">
        <v>153</v>
      </c>
      <c r="AS10" s="49" t="s">
        <v>184</v>
      </c>
      <c r="AT10" s="52" t="s">
        <v>185</v>
      </c>
      <c r="AU10" s="18" t="s">
        <v>156</v>
      </c>
      <c r="AV10" s="53" t="s">
        <v>157</v>
      </c>
      <c r="AW10" s="48" t="s">
        <v>158</v>
      </c>
      <c r="AX10" s="45" t="s">
        <v>159</v>
      </c>
    </row>
    <row r="11" spans="1:50" ht="34" customHeight="1" x14ac:dyDescent="0.3">
      <c r="A11" s="43" t="s">
        <v>139</v>
      </c>
      <c r="B11" s="43" t="s">
        <v>186</v>
      </c>
      <c r="C11" s="43" t="s">
        <v>141</v>
      </c>
      <c r="D11" s="44" t="s">
        <v>187</v>
      </c>
      <c r="E11" s="44" t="s">
        <v>143</v>
      </c>
      <c r="F11" s="44" t="s">
        <v>144</v>
      </c>
      <c r="G11" s="44">
        <v>0</v>
      </c>
      <c r="H11" s="44">
        <v>10</v>
      </c>
      <c r="I11" s="44" t="s">
        <v>145</v>
      </c>
      <c r="J11" s="45" t="s">
        <v>146</v>
      </c>
      <c r="K11" s="45" t="s">
        <v>147</v>
      </c>
      <c r="L11" s="46" t="s">
        <v>148</v>
      </c>
      <c r="M11" s="46" t="s">
        <v>148</v>
      </c>
      <c r="N11" s="45" t="s">
        <v>149</v>
      </c>
      <c r="O11" s="47" t="str">
        <f>CHOOSE('01 Dashboard'!$B$4,"Jul","Aug","Sep","Oct","Nov","Dec","Jan","Feb","Mar","Apr","May","Jun")</f>
        <v>Jan</v>
      </c>
      <c r="P11" s="48"/>
      <c r="Q11" s="48"/>
      <c r="R11" s="48" t="s">
        <v>150</v>
      </c>
      <c r="S11" s="48" t="s">
        <v>150</v>
      </c>
      <c r="T11" s="48" t="s">
        <v>150</v>
      </c>
      <c r="U11" s="48" t="s">
        <v>150</v>
      </c>
      <c r="V11" s="48" t="s">
        <v>150</v>
      </c>
      <c r="W11" s="48" t="s">
        <v>150</v>
      </c>
      <c r="X11" s="48" t="s">
        <v>150</v>
      </c>
      <c r="Y11" s="48" t="s">
        <v>150</v>
      </c>
      <c r="Z11" s="48" t="s">
        <v>150</v>
      </c>
      <c r="AA11" s="48" t="s">
        <v>175</v>
      </c>
      <c r="AB11" s="49" t="s">
        <v>153</v>
      </c>
      <c r="AC11" s="49" t="s">
        <v>153</v>
      </c>
      <c r="AD11" s="49" t="s">
        <v>153</v>
      </c>
      <c r="AE11" s="49" t="s">
        <v>153</v>
      </c>
      <c r="AF11" s="49" t="s">
        <v>153</v>
      </c>
      <c r="AG11" s="49" t="s">
        <v>153</v>
      </c>
      <c r="AH11" s="49">
        <v>0</v>
      </c>
      <c r="AI11" s="49" t="s">
        <v>153</v>
      </c>
      <c r="AJ11" s="49" t="s">
        <v>153</v>
      </c>
      <c r="AK11" s="49" t="s">
        <v>153</v>
      </c>
      <c r="AL11" s="49" t="s">
        <v>153</v>
      </c>
      <c r="AM11" s="49" t="s">
        <v>153</v>
      </c>
      <c r="AN11" s="45">
        <f>SUM(P11:INDEX(P11:AA11,1,$P$3))</f>
        <v>0</v>
      </c>
      <c r="AO11" s="45">
        <f>SUM(AB11:INDEX(AB11:AM11,1,$P$3))</f>
        <v>0</v>
      </c>
      <c r="AP11" s="45">
        <f t="shared" si="0"/>
        <v>0</v>
      </c>
      <c r="AQ11" s="50" t="str">
        <f>IF(COUNTA(AB11:INDEX(AB11:AM11,1,$P$3))=0,"Not Reported",IF(AO11&gt;=AN11,"On Track","Off Track"))</f>
        <v>On Track</v>
      </c>
      <c r="AR11" s="51" t="s">
        <v>153</v>
      </c>
      <c r="AS11" s="49" t="s">
        <v>188</v>
      </c>
      <c r="AT11" s="52" t="s">
        <v>189</v>
      </c>
      <c r="AU11" s="18" t="s">
        <v>156</v>
      </c>
      <c r="AV11" s="53" t="s">
        <v>157</v>
      </c>
      <c r="AW11" s="54" t="s">
        <v>158</v>
      </c>
      <c r="AX11" s="45" t="s">
        <v>159</v>
      </c>
    </row>
    <row r="12" spans="1:50" ht="34" customHeight="1" x14ac:dyDescent="0.3">
      <c r="A12" s="54" t="s">
        <v>139</v>
      </c>
      <c r="B12" s="54" t="s">
        <v>190</v>
      </c>
      <c r="C12" s="54" t="s">
        <v>141</v>
      </c>
      <c r="D12" s="44" t="s">
        <v>191</v>
      </c>
      <c r="E12" s="44" t="s">
        <v>162</v>
      </c>
      <c r="F12" s="44" t="s">
        <v>144</v>
      </c>
      <c r="G12" s="44">
        <v>0</v>
      </c>
      <c r="H12" s="44">
        <v>1</v>
      </c>
      <c r="I12" s="44" t="s">
        <v>163</v>
      </c>
      <c r="J12" s="45" t="s">
        <v>146</v>
      </c>
      <c r="K12" s="45" t="s">
        <v>147</v>
      </c>
      <c r="L12" s="46" t="s">
        <v>148</v>
      </c>
      <c r="M12" s="46" t="s">
        <v>148</v>
      </c>
      <c r="N12" s="45" t="s">
        <v>149</v>
      </c>
      <c r="O12" s="47" t="str">
        <f>CHOOSE('01 Dashboard'!$B$4,"Jul","Aug","Sep","Oct","Nov","Dec","Jan","Feb","Mar","Apr","May","Jun")</f>
        <v>Jan</v>
      </c>
      <c r="P12" s="55"/>
      <c r="Q12" s="55"/>
      <c r="R12" s="55">
        <v>0.1</v>
      </c>
      <c r="S12" s="55"/>
      <c r="T12" s="55"/>
      <c r="U12" s="55">
        <v>0.4</v>
      </c>
      <c r="V12" s="55">
        <v>0.23</v>
      </c>
      <c r="W12" s="55"/>
      <c r="X12" s="55">
        <v>0.7</v>
      </c>
      <c r="Y12" s="55"/>
      <c r="Z12" s="55"/>
      <c r="AA12" s="55">
        <v>1</v>
      </c>
      <c r="AB12" s="49" t="s">
        <v>153</v>
      </c>
      <c r="AC12" s="49" t="s">
        <v>153</v>
      </c>
      <c r="AD12" s="49" t="s">
        <v>153</v>
      </c>
      <c r="AE12" s="49" t="s">
        <v>153</v>
      </c>
      <c r="AF12" s="49" t="s">
        <v>153</v>
      </c>
      <c r="AG12" s="49" t="s">
        <v>153</v>
      </c>
      <c r="AH12" s="49">
        <v>0.1</v>
      </c>
      <c r="AI12" s="49" t="s">
        <v>153</v>
      </c>
      <c r="AJ12" s="49" t="s">
        <v>153</v>
      </c>
      <c r="AK12" s="49" t="s">
        <v>153</v>
      </c>
      <c r="AL12" s="49" t="s">
        <v>153</v>
      </c>
      <c r="AM12" s="49" t="s">
        <v>153</v>
      </c>
      <c r="AN12" s="45">
        <f>SUM(P12:INDEX(P12:AA12,1,$P$3))</f>
        <v>0.73</v>
      </c>
      <c r="AO12" s="45">
        <f>SUM(AB12:INDEX(AB12:AM12,1,$P$3))</f>
        <v>0.1</v>
      </c>
      <c r="AP12" s="45">
        <f t="shared" si="0"/>
        <v>-0.63</v>
      </c>
      <c r="AQ12" s="50" t="str">
        <f>IF(COUNTA(AB12:INDEX(AB12:AM12,1,$P$3))=0,"Not Reported",IF(AO12&gt;=AN12,"On Track","Off Track"))</f>
        <v>Off Track</v>
      </c>
      <c r="AR12" s="51" t="s">
        <v>153</v>
      </c>
      <c r="AS12" s="49" t="s">
        <v>192</v>
      </c>
      <c r="AT12" s="52" t="s">
        <v>193</v>
      </c>
      <c r="AU12" s="18" t="s">
        <v>156</v>
      </c>
      <c r="AV12" s="53" t="s">
        <v>157</v>
      </c>
      <c r="AW12" s="48" t="s">
        <v>158</v>
      </c>
      <c r="AX12" s="45" t="s">
        <v>159</v>
      </c>
    </row>
    <row r="13" spans="1:50" ht="34" customHeight="1" x14ac:dyDescent="0.3">
      <c r="A13" s="43" t="s">
        <v>139</v>
      </c>
      <c r="B13" s="43" t="s">
        <v>194</v>
      </c>
      <c r="C13" s="43" t="s">
        <v>141</v>
      </c>
      <c r="D13" s="44" t="s">
        <v>195</v>
      </c>
      <c r="E13" s="44" t="s">
        <v>143</v>
      </c>
      <c r="F13" s="44" t="s">
        <v>144</v>
      </c>
      <c r="G13" s="44">
        <v>0</v>
      </c>
      <c r="H13" s="44">
        <v>722</v>
      </c>
      <c r="I13" s="44" t="s">
        <v>145</v>
      </c>
      <c r="J13" s="45" t="s">
        <v>146</v>
      </c>
      <c r="K13" s="45" t="s">
        <v>147</v>
      </c>
      <c r="L13" s="46" t="s">
        <v>148</v>
      </c>
      <c r="M13" s="46" t="s">
        <v>148</v>
      </c>
      <c r="N13" s="45" t="s">
        <v>149</v>
      </c>
      <c r="O13" s="47" t="str">
        <f>CHOOSE('01 Dashboard'!$B$4,"Jul","Aug","Sep","Oct","Nov","Dec","Jan","Feb","Mar","Apr","May","Jun")</f>
        <v>Jan</v>
      </c>
      <c r="P13" s="48" t="s">
        <v>196</v>
      </c>
      <c r="Q13" s="48" t="s">
        <v>196</v>
      </c>
      <c r="R13" s="48" t="s">
        <v>196</v>
      </c>
      <c r="S13" s="48" t="s">
        <v>196</v>
      </c>
      <c r="T13" s="48" t="s">
        <v>196</v>
      </c>
      <c r="U13" s="48" t="s">
        <v>196</v>
      </c>
      <c r="V13" s="48" t="s">
        <v>196</v>
      </c>
      <c r="W13" s="48" t="s">
        <v>196</v>
      </c>
      <c r="X13" s="48" t="s">
        <v>196</v>
      </c>
      <c r="Y13" s="48" t="s">
        <v>196</v>
      </c>
      <c r="Z13" s="48" t="s">
        <v>196</v>
      </c>
      <c r="AA13" s="48" t="s">
        <v>196</v>
      </c>
      <c r="AB13" s="49" t="s">
        <v>153</v>
      </c>
      <c r="AC13" s="49" t="s">
        <v>153</v>
      </c>
      <c r="AD13" s="49" t="s">
        <v>153</v>
      </c>
      <c r="AE13" s="49" t="s">
        <v>153</v>
      </c>
      <c r="AF13" s="49" t="s">
        <v>153</v>
      </c>
      <c r="AG13" s="49" t="s">
        <v>153</v>
      </c>
      <c r="AH13" s="49">
        <v>98</v>
      </c>
      <c r="AI13" s="49" t="s">
        <v>153</v>
      </c>
      <c r="AJ13" s="49" t="s">
        <v>153</v>
      </c>
      <c r="AK13" s="49" t="s">
        <v>153</v>
      </c>
      <c r="AL13" s="49" t="s">
        <v>153</v>
      </c>
      <c r="AM13" s="49" t="s">
        <v>153</v>
      </c>
      <c r="AN13" s="45">
        <f>SUM(P13:INDEX(P13:AA13,1,$P$3))</f>
        <v>0</v>
      </c>
      <c r="AO13" s="45">
        <f>SUM(AB13:INDEX(AB13:AM13,1,$P$3))</f>
        <v>98</v>
      </c>
      <c r="AP13" s="45">
        <f t="shared" si="0"/>
        <v>98</v>
      </c>
      <c r="AQ13" s="50" t="str">
        <f>IF(COUNTA(AB13:INDEX(AB13:AM13,1,$P$3))=0,"Not Reported",IF(AO13&gt;=AN13,"On Track","Off Track"))</f>
        <v>On Track</v>
      </c>
      <c r="AR13" s="51" t="s">
        <v>153</v>
      </c>
      <c r="AS13" s="49" t="s">
        <v>197</v>
      </c>
      <c r="AT13" s="52" t="s">
        <v>198</v>
      </c>
      <c r="AU13" s="18" t="s">
        <v>156</v>
      </c>
      <c r="AV13" s="53" t="s">
        <v>157</v>
      </c>
      <c r="AW13" s="54" t="s">
        <v>158</v>
      </c>
      <c r="AX13" s="45" t="s">
        <v>159</v>
      </c>
    </row>
    <row r="14" spans="1:50" ht="34" customHeight="1" x14ac:dyDescent="0.3">
      <c r="A14" s="54" t="s">
        <v>139</v>
      </c>
      <c r="B14" s="54" t="s">
        <v>199</v>
      </c>
      <c r="C14" s="54" t="s">
        <v>141</v>
      </c>
      <c r="D14" s="44" t="s">
        <v>200</v>
      </c>
      <c r="E14" s="44" t="s">
        <v>143</v>
      </c>
      <c r="F14" s="44" t="s">
        <v>144</v>
      </c>
      <c r="G14" s="44">
        <v>18</v>
      </c>
      <c r="H14" s="44">
        <v>36</v>
      </c>
      <c r="I14" s="44" t="s">
        <v>182</v>
      </c>
      <c r="J14" s="45" t="s">
        <v>146</v>
      </c>
      <c r="K14" s="45" t="s">
        <v>147</v>
      </c>
      <c r="L14" s="46" t="s">
        <v>148</v>
      </c>
      <c r="M14" s="46" t="s">
        <v>148</v>
      </c>
      <c r="N14" s="45" t="s">
        <v>149</v>
      </c>
      <c r="O14" s="47" t="str">
        <f>CHOOSE('01 Dashboard'!$B$4,"Jul","Aug","Sep","Oct","Nov","Dec","Jan","Feb","Mar","Apr","May","Jun")</f>
        <v>Jan</v>
      </c>
      <c r="P14" s="55">
        <v>36</v>
      </c>
      <c r="Q14" s="55">
        <v>36</v>
      </c>
      <c r="R14" s="55">
        <v>36</v>
      </c>
      <c r="S14" s="55">
        <v>36</v>
      </c>
      <c r="T14" s="55">
        <v>36</v>
      </c>
      <c r="U14" s="55">
        <v>36</v>
      </c>
      <c r="V14" s="55">
        <v>36</v>
      </c>
      <c r="W14" s="55">
        <v>36</v>
      </c>
      <c r="X14" s="55">
        <v>36</v>
      </c>
      <c r="Y14" s="55">
        <v>36</v>
      </c>
      <c r="Z14" s="55">
        <v>36</v>
      </c>
      <c r="AA14" s="55">
        <v>36</v>
      </c>
      <c r="AB14" s="49" t="s">
        <v>153</v>
      </c>
      <c r="AC14" s="49" t="s">
        <v>153</v>
      </c>
      <c r="AD14" s="49" t="s">
        <v>153</v>
      </c>
      <c r="AE14" s="49" t="s">
        <v>153</v>
      </c>
      <c r="AF14" s="49" t="s">
        <v>153</v>
      </c>
      <c r="AG14" s="49" t="s">
        <v>153</v>
      </c>
      <c r="AH14" s="49">
        <v>18</v>
      </c>
      <c r="AI14" s="49" t="s">
        <v>153</v>
      </c>
      <c r="AJ14" s="49" t="s">
        <v>153</v>
      </c>
      <c r="AK14" s="49" t="s">
        <v>153</v>
      </c>
      <c r="AL14" s="49" t="s">
        <v>153</v>
      </c>
      <c r="AM14" s="49" t="s">
        <v>153</v>
      </c>
      <c r="AN14" s="45">
        <f>SUM(P14:INDEX(P14:AA14,1,$P$3))</f>
        <v>252</v>
      </c>
      <c r="AO14" s="45">
        <f>SUM(AB14:INDEX(AB14:AM14,1,$P$3))</f>
        <v>18</v>
      </c>
      <c r="AP14" s="45">
        <f t="shared" si="0"/>
        <v>-234</v>
      </c>
      <c r="AQ14" s="50" t="str">
        <f>IF(COUNTA(AB14:INDEX(AB14:AM14,1,$P$3))=0,"Not Reported",IF(AO14&gt;=AN14,"On Track","Off Track"))</f>
        <v>Off Track</v>
      </c>
      <c r="AR14" s="51" t="s">
        <v>153</v>
      </c>
      <c r="AS14" s="49" t="s">
        <v>201</v>
      </c>
      <c r="AT14" s="52" t="s">
        <v>202</v>
      </c>
      <c r="AU14" s="22" t="s">
        <v>203</v>
      </c>
      <c r="AV14" s="22" t="s">
        <v>204</v>
      </c>
      <c r="AW14" s="48" t="s">
        <v>205</v>
      </c>
      <c r="AX14" s="45" t="s">
        <v>206</v>
      </c>
    </row>
    <row r="15" spans="1:50" ht="34" customHeight="1" x14ac:dyDescent="0.3">
      <c r="A15" s="43" t="s">
        <v>139</v>
      </c>
      <c r="B15" s="43" t="s">
        <v>207</v>
      </c>
      <c r="C15" s="43" t="s">
        <v>141</v>
      </c>
      <c r="D15" s="44" t="s">
        <v>208</v>
      </c>
      <c r="E15" s="44" t="s">
        <v>209</v>
      </c>
      <c r="F15" s="44" t="s">
        <v>144</v>
      </c>
      <c r="G15" s="44">
        <v>8000</v>
      </c>
      <c r="H15" s="44">
        <v>19000</v>
      </c>
      <c r="I15" s="44" t="s">
        <v>210</v>
      </c>
      <c r="J15" s="45" t="s">
        <v>146</v>
      </c>
      <c r="K15" s="45" t="s">
        <v>147</v>
      </c>
      <c r="L15" s="46" t="s">
        <v>148</v>
      </c>
      <c r="M15" s="46" t="s">
        <v>148</v>
      </c>
      <c r="N15" s="45" t="s">
        <v>149</v>
      </c>
      <c r="O15" s="47" t="str">
        <f>CHOOSE('01 Dashboard'!$B$4,"Jul","Aug","Sep","Oct","Nov","Dec","Jan","Feb","Mar","Apr","May","Jun")</f>
        <v>Jan</v>
      </c>
      <c r="P15" s="48">
        <v>8000</v>
      </c>
      <c r="Q15" s="48">
        <v>10000</v>
      </c>
      <c r="R15" s="48">
        <v>10000</v>
      </c>
      <c r="S15" s="48">
        <v>12000</v>
      </c>
      <c r="T15" s="48">
        <v>14000</v>
      </c>
      <c r="U15" s="48">
        <v>15000</v>
      </c>
      <c r="V15" s="48">
        <v>17000</v>
      </c>
      <c r="W15" s="48">
        <v>18000</v>
      </c>
      <c r="X15" s="48">
        <v>18000</v>
      </c>
      <c r="Y15" s="48">
        <v>19000</v>
      </c>
      <c r="Z15" s="48">
        <v>19000</v>
      </c>
      <c r="AA15" s="48">
        <v>19000</v>
      </c>
      <c r="AB15" s="49" t="s">
        <v>153</v>
      </c>
      <c r="AC15" s="49" t="s">
        <v>153</v>
      </c>
      <c r="AD15" s="49" t="s">
        <v>153</v>
      </c>
      <c r="AE15" s="49" t="s">
        <v>153</v>
      </c>
      <c r="AF15" s="49" t="s">
        <v>153</v>
      </c>
      <c r="AG15" s="49" t="s">
        <v>153</v>
      </c>
      <c r="AH15" s="49">
        <v>6960</v>
      </c>
      <c r="AI15" s="49" t="s">
        <v>153</v>
      </c>
      <c r="AJ15" s="49" t="s">
        <v>153</v>
      </c>
      <c r="AK15" s="49" t="s">
        <v>153</v>
      </c>
      <c r="AL15" s="49" t="s">
        <v>153</v>
      </c>
      <c r="AM15" s="49" t="s">
        <v>153</v>
      </c>
      <c r="AN15" s="45">
        <f>SUM(P15:INDEX(P15:AA15,1,$P$3))</f>
        <v>86000</v>
      </c>
      <c r="AO15" s="45">
        <f>SUM(AB15:INDEX(AB15:AM15,1,$P$3))</f>
        <v>6960</v>
      </c>
      <c r="AP15" s="45">
        <f t="shared" si="0"/>
        <v>-79040</v>
      </c>
      <c r="AQ15" s="50" t="str">
        <f>IF(COUNTA(AB15:INDEX(AB15:AM15,1,$P$3))=0,"Not Reported",IF(AO15&gt;=AN15,"On Track","Off Track"))</f>
        <v>Off Track</v>
      </c>
      <c r="AR15" s="51" t="s">
        <v>153</v>
      </c>
      <c r="AS15" s="49" t="s">
        <v>211</v>
      </c>
      <c r="AT15" s="52" t="s">
        <v>212</v>
      </c>
      <c r="AU15" s="22" t="s">
        <v>203</v>
      </c>
      <c r="AV15" s="22" t="s">
        <v>204</v>
      </c>
      <c r="AW15" s="54" t="s">
        <v>205</v>
      </c>
      <c r="AX15" s="45" t="s">
        <v>206</v>
      </c>
    </row>
    <row r="16" spans="1:50" ht="34" customHeight="1" x14ac:dyDescent="0.3">
      <c r="A16" s="54" t="s">
        <v>139</v>
      </c>
      <c r="B16" s="54" t="s">
        <v>213</v>
      </c>
      <c r="C16" s="54" t="s">
        <v>141</v>
      </c>
      <c r="D16" s="44" t="s">
        <v>214</v>
      </c>
      <c r="E16" s="44" t="s">
        <v>143</v>
      </c>
      <c r="F16" s="44" t="s">
        <v>144</v>
      </c>
      <c r="G16" s="44">
        <v>64</v>
      </c>
      <c r="H16" s="44">
        <v>83</v>
      </c>
      <c r="I16" s="44" t="s">
        <v>182</v>
      </c>
      <c r="J16" s="45" t="s">
        <v>146</v>
      </c>
      <c r="K16" s="45" t="s">
        <v>147</v>
      </c>
      <c r="L16" s="46" t="s">
        <v>148</v>
      </c>
      <c r="M16" s="46" t="s">
        <v>148</v>
      </c>
      <c r="N16" s="45" t="s">
        <v>149</v>
      </c>
      <c r="O16" s="47" t="str">
        <f>CHOOSE('01 Dashboard'!$B$4,"Jul","Aug","Sep","Oct","Nov","Dec","Jan","Feb","Mar","Apr","May","Jun")</f>
        <v>Jan</v>
      </c>
      <c r="P16" s="55">
        <v>66</v>
      </c>
      <c r="Q16" s="55">
        <v>66</v>
      </c>
      <c r="R16" s="55">
        <v>69</v>
      </c>
      <c r="S16" s="55">
        <v>69</v>
      </c>
      <c r="T16" s="55">
        <v>72</v>
      </c>
      <c r="U16" s="55">
        <v>72</v>
      </c>
      <c r="V16" s="55">
        <v>75</v>
      </c>
      <c r="W16" s="55">
        <v>75</v>
      </c>
      <c r="X16" s="55">
        <v>77</v>
      </c>
      <c r="Y16" s="55">
        <v>80</v>
      </c>
      <c r="Z16" s="55">
        <v>80</v>
      </c>
      <c r="AA16" s="55">
        <v>83</v>
      </c>
      <c r="AB16" s="49" t="s">
        <v>153</v>
      </c>
      <c r="AC16" s="49" t="s">
        <v>153</v>
      </c>
      <c r="AD16" s="49" t="s">
        <v>153</v>
      </c>
      <c r="AE16" s="49" t="s">
        <v>153</v>
      </c>
      <c r="AF16" s="49" t="s">
        <v>153</v>
      </c>
      <c r="AG16" s="49" t="s">
        <v>153</v>
      </c>
      <c r="AH16" s="49">
        <v>97</v>
      </c>
      <c r="AI16" s="49" t="s">
        <v>153</v>
      </c>
      <c r="AJ16" s="49" t="s">
        <v>153</v>
      </c>
      <c r="AK16" s="49" t="s">
        <v>153</v>
      </c>
      <c r="AL16" s="49" t="s">
        <v>153</v>
      </c>
      <c r="AM16" s="49" t="s">
        <v>153</v>
      </c>
      <c r="AN16" s="45">
        <f>SUM(P16:INDEX(P16:AA16,1,$P$3))</f>
        <v>489</v>
      </c>
      <c r="AO16" s="45">
        <f>SUM(AB16:INDEX(AB16:AM16,1,$P$3))</f>
        <v>97</v>
      </c>
      <c r="AP16" s="45">
        <f t="shared" si="0"/>
        <v>-392</v>
      </c>
      <c r="AQ16" s="50" t="str">
        <f>IF(COUNTA(AB16:INDEX(AB16:AM16,1,$P$3))=0,"Not Reported",IF(AO16&gt;=AN16,"On Track","Off Track"))</f>
        <v>Off Track</v>
      </c>
      <c r="AR16" s="51" t="s">
        <v>153</v>
      </c>
      <c r="AS16" s="49" t="s">
        <v>215</v>
      </c>
      <c r="AT16" s="52" t="s">
        <v>216</v>
      </c>
      <c r="AU16" s="22" t="s">
        <v>203</v>
      </c>
      <c r="AV16" s="22" t="s">
        <v>204</v>
      </c>
      <c r="AW16" s="48" t="s">
        <v>205</v>
      </c>
      <c r="AX16" s="45" t="s">
        <v>206</v>
      </c>
    </row>
    <row r="17" spans="1:50" ht="34" customHeight="1" x14ac:dyDescent="0.3">
      <c r="A17" s="43" t="s">
        <v>139</v>
      </c>
      <c r="B17" s="43" t="s">
        <v>217</v>
      </c>
      <c r="C17" s="43" t="s">
        <v>141</v>
      </c>
      <c r="D17" s="44" t="s">
        <v>218</v>
      </c>
      <c r="E17" s="44" t="s">
        <v>162</v>
      </c>
      <c r="F17" s="44" t="s">
        <v>144</v>
      </c>
      <c r="G17" s="44">
        <v>640</v>
      </c>
      <c r="H17" s="44">
        <v>1046</v>
      </c>
      <c r="I17" s="44" t="s">
        <v>163</v>
      </c>
      <c r="J17" s="45" t="s">
        <v>146</v>
      </c>
      <c r="K17" s="45" t="s">
        <v>147</v>
      </c>
      <c r="L17" s="46" t="s">
        <v>148</v>
      </c>
      <c r="M17" s="46" t="s">
        <v>148</v>
      </c>
      <c r="N17" s="45" t="s">
        <v>149</v>
      </c>
      <c r="O17" s="47" t="str">
        <f>CHOOSE('01 Dashboard'!$B$4,"Jul","Aug","Sep","Oct","Nov","Dec","Jan","Feb","Mar","Apr","May","Jun")</f>
        <v>Jan</v>
      </c>
      <c r="P17" s="48">
        <v>706</v>
      </c>
      <c r="Q17" s="48">
        <v>726</v>
      </c>
      <c r="R17" s="48">
        <v>746</v>
      </c>
      <c r="S17" s="48">
        <v>766</v>
      </c>
      <c r="T17" s="48">
        <v>786</v>
      </c>
      <c r="U17" s="48">
        <v>826</v>
      </c>
      <c r="V17" s="48">
        <v>846</v>
      </c>
      <c r="W17" s="48">
        <v>886</v>
      </c>
      <c r="X17" s="48">
        <v>926</v>
      </c>
      <c r="Y17" s="48">
        <v>966</v>
      </c>
      <c r="Z17" s="48">
        <v>1006</v>
      </c>
      <c r="AA17" s="48">
        <v>1046</v>
      </c>
      <c r="AB17" s="49" t="s">
        <v>153</v>
      </c>
      <c r="AC17" s="49" t="s">
        <v>153</v>
      </c>
      <c r="AD17" s="49" t="s">
        <v>153</v>
      </c>
      <c r="AE17" s="49" t="s">
        <v>153</v>
      </c>
      <c r="AF17" s="49" t="s">
        <v>153</v>
      </c>
      <c r="AG17" s="49" t="s">
        <v>153</v>
      </c>
      <c r="AH17" s="49">
        <v>870</v>
      </c>
      <c r="AI17" s="49" t="s">
        <v>153</v>
      </c>
      <c r="AJ17" s="49" t="s">
        <v>153</v>
      </c>
      <c r="AK17" s="49" t="s">
        <v>153</v>
      </c>
      <c r="AL17" s="49" t="s">
        <v>153</v>
      </c>
      <c r="AM17" s="49" t="s">
        <v>153</v>
      </c>
      <c r="AN17" s="45">
        <f>SUM(P17:INDEX(P17:AA17,1,$P$3))</f>
        <v>5402</v>
      </c>
      <c r="AO17" s="45">
        <f>SUM(AB17:INDEX(AB17:AM17,1,$P$3))</f>
        <v>870</v>
      </c>
      <c r="AP17" s="45">
        <f t="shared" si="0"/>
        <v>-4532</v>
      </c>
      <c r="AQ17" s="50" t="str">
        <f>IF(COUNTA(AB17:INDEX(AB17:AM17,1,$P$3))=0,"Not Reported",IF(AO17&gt;=AN17,"On Track","Off Track"))</f>
        <v>Off Track</v>
      </c>
      <c r="AR17" s="51" t="s">
        <v>153</v>
      </c>
      <c r="AS17" s="49" t="s">
        <v>219</v>
      </c>
      <c r="AT17" s="52" t="s">
        <v>220</v>
      </c>
      <c r="AU17" s="22" t="s">
        <v>203</v>
      </c>
      <c r="AV17" s="22" t="s">
        <v>204</v>
      </c>
      <c r="AW17" s="54" t="s">
        <v>205</v>
      </c>
      <c r="AX17" s="45" t="s">
        <v>206</v>
      </c>
    </row>
    <row r="18" spans="1:50" ht="34" customHeight="1" x14ac:dyDescent="0.3">
      <c r="A18" s="54" t="s">
        <v>139</v>
      </c>
      <c r="B18" s="54" t="s">
        <v>221</v>
      </c>
      <c r="C18" s="54" t="s">
        <v>141</v>
      </c>
      <c r="D18" s="44" t="s">
        <v>222</v>
      </c>
      <c r="E18" s="44" t="s">
        <v>143</v>
      </c>
      <c r="F18" s="44" t="s">
        <v>144</v>
      </c>
      <c r="G18" s="44">
        <v>15</v>
      </c>
      <c r="H18" s="44">
        <v>20</v>
      </c>
      <c r="I18" s="44" t="s">
        <v>182</v>
      </c>
      <c r="J18" s="45" t="s">
        <v>146</v>
      </c>
      <c r="K18" s="45" t="s">
        <v>147</v>
      </c>
      <c r="L18" s="46" t="s">
        <v>148</v>
      </c>
      <c r="M18" s="46" t="s">
        <v>148</v>
      </c>
      <c r="N18" s="45" t="s">
        <v>149</v>
      </c>
      <c r="O18" s="47" t="str">
        <f>CHOOSE('01 Dashboard'!$B$4,"Jul","Aug","Sep","Oct","Nov","Dec","Jan","Feb","Mar","Apr","May","Jun")</f>
        <v>Jan</v>
      </c>
      <c r="P18" s="55"/>
      <c r="Q18" s="55"/>
      <c r="R18" s="55"/>
      <c r="S18" s="55">
        <v>20</v>
      </c>
      <c r="T18" s="55">
        <v>20</v>
      </c>
      <c r="U18" s="55">
        <v>20</v>
      </c>
      <c r="V18" s="55">
        <v>20</v>
      </c>
      <c r="W18" s="55">
        <v>20</v>
      </c>
      <c r="X18" s="55">
        <v>20</v>
      </c>
      <c r="Y18" s="55">
        <v>20</v>
      </c>
      <c r="Z18" s="55">
        <v>20</v>
      </c>
      <c r="AA18" s="55">
        <v>20</v>
      </c>
      <c r="AB18" s="49" t="s">
        <v>153</v>
      </c>
      <c r="AC18" s="49" t="s">
        <v>153</v>
      </c>
      <c r="AD18" s="49" t="s">
        <v>153</v>
      </c>
      <c r="AE18" s="49" t="s">
        <v>153</v>
      </c>
      <c r="AF18" s="49" t="s">
        <v>153</v>
      </c>
      <c r="AG18" s="49" t="s">
        <v>153</v>
      </c>
      <c r="AH18" s="49">
        <v>0</v>
      </c>
      <c r="AI18" s="49" t="s">
        <v>153</v>
      </c>
      <c r="AJ18" s="49" t="s">
        <v>153</v>
      </c>
      <c r="AK18" s="49" t="s">
        <v>153</v>
      </c>
      <c r="AL18" s="49" t="s">
        <v>153</v>
      </c>
      <c r="AM18" s="49" t="s">
        <v>153</v>
      </c>
      <c r="AN18" s="45">
        <f>SUM(P18:INDEX(P18:AA18,1,$P$3))</f>
        <v>80</v>
      </c>
      <c r="AO18" s="45">
        <f>SUM(AB18:INDEX(AB18:AM18,1,$P$3))</f>
        <v>0</v>
      </c>
      <c r="AP18" s="45">
        <f t="shared" si="0"/>
        <v>-80</v>
      </c>
      <c r="AQ18" s="50" t="str">
        <f>IF(COUNTA(AB18:INDEX(AB18:AM18,1,$P$3))=0,"Not Reported",IF(AO18&gt;=AN18,"On Track","Off Track"))</f>
        <v>Off Track</v>
      </c>
      <c r="AR18" s="51" t="s">
        <v>153</v>
      </c>
      <c r="AS18" s="49" t="s">
        <v>223</v>
      </c>
      <c r="AT18" s="52" t="s">
        <v>224</v>
      </c>
      <c r="AU18" s="18" t="s">
        <v>156</v>
      </c>
      <c r="AV18" s="53" t="s">
        <v>157</v>
      </c>
      <c r="AW18" s="48" t="s">
        <v>158</v>
      </c>
      <c r="AX18" s="45" t="s">
        <v>159</v>
      </c>
    </row>
    <row r="19" spans="1:50" ht="34" customHeight="1" x14ac:dyDescent="0.3">
      <c r="A19" s="43" t="s">
        <v>139</v>
      </c>
      <c r="B19" s="43" t="s">
        <v>225</v>
      </c>
      <c r="C19" s="43" t="s">
        <v>141</v>
      </c>
      <c r="D19" s="44" t="s">
        <v>226</v>
      </c>
      <c r="E19" s="44" t="s">
        <v>143</v>
      </c>
      <c r="F19" s="44" t="s">
        <v>144</v>
      </c>
      <c r="G19" s="44">
        <v>50</v>
      </c>
      <c r="H19" s="44">
        <v>50</v>
      </c>
      <c r="I19" s="44" t="s">
        <v>182</v>
      </c>
      <c r="J19" s="45" t="s">
        <v>146</v>
      </c>
      <c r="K19" s="45" t="s">
        <v>147</v>
      </c>
      <c r="L19" s="46" t="s">
        <v>148</v>
      </c>
      <c r="M19" s="46" t="s">
        <v>148</v>
      </c>
      <c r="N19" s="45" t="s">
        <v>149</v>
      </c>
      <c r="O19" s="47" t="str">
        <f>CHOOSE('01 Dashboard'!$B$4,"Jul","Aug","Sep","Oct","Nov","Dec","Jan","Feb","Mar","Apr","May","Jun")</f>
        <v>Jan</v>
      </c>
      <c r="P19" s="48">
        <v>0</v>
      </c>
      <c r="Q19" s="48">
        <v>0</v>
      </c>
      <c r="R19" s="48">
        <v>50</v>
      </c>
      <c r="S19" s="48">
        <v>0</v>
      </c>
      <c r="T19" s="48">
        <v>0</v>
      </c>
      <c r="U19" s="48">
        <v>0</v>
      </c>
      <c r="V19" s="48">
        <v>0</v>
      </c>
      <c r="W19" s="48">
        <v>0</v>
      </c>
      <c r="X19" s="48">
        <v>0</v>
      </c>
      <c r="Y19" s="48">
        <v>0</v>
      </c>
      <c r="Z19" s="48">
        <v>0</v>
      </c>
      <c r="AA19" s="48">
        <v>0</v>
      </c>
      <c r="AB19" s="49" t="s">
        <v>153</v>
      </c>
      <c r="AC19" s="49" t="s">
        <v>153</v>
      </c>
      <c r="AD19" s="49" t="s">
        <v>153</v>
      </c>
      <c r="AE19" s="49" t="s">
        <v>153</v>
      </c>
      <c r="AF19" s="49" t="s">
        <v>153</v>
      </c>
      <c r="AG19" s="49" t="s">
        <v>153</v>
      </c>
      <c r="AH19" s="49">
        <v>50</v>
      </c>
      <c r="AI19" s="49" t="s">
        <v>153</v>
      </c>
      <c r="AJ19" s="49" t="s">
        <v>153</v>
      </c>
      <c r="AK19" s="49" t="s">
        <v>153</v>
      </c>
      <c r="AL19" s="49" t="s">
        <v>153</v>
      </c>
      <c r="AM19" s="49" t="s">
        <v>153</v>
      </c>
      <c r="AN19" s="45">
        <f>SUM(P19:INDEX(P19:AA19,1,$P$3))</f>
        <v>50</v>
      </c>
      <c r="AO19" s="45">
        <f>SUM(AB19:INDEX(AB19:AM19,1,$P$3))</f>
        <v>50</v>
      </c>
      <c r="AP19" s="45">
        <f t="shared" si="0"/>
        <v>0</v>
      </c>
      <c r="AQ19" s="50" t="str">
        <f>IF(COUNTA(AB19:INDEX(AB19:AM19,1,$P$3))=0,"Not Reported",IF(AO19&gt;=AN19,"On Track","Off Track"))</f>
        <v>On Track</v>
      </c>
      <c r="AR19" s="51" t="s">
        <v>153</v>
      </c>
      <c r="AS19" s="49" t="s">
        <v>227</v>
      </c>
      <c r="AT19" s="52" t="s">
        <v>228</v>
      </c>
      <c r="AU19" s="18" t="s">
        <v>156</v>
      </c>
      <c r="AV19" s="53" t="s">
        <v>157</v>
      </c>
      <c r="AW19" s="54" t="s">
        <v>158</v>
      </c>
      <c r="AX19" s="45" t="s">
        <v>159</v>
      </c>
    </row>
    <row r="20" spans="1:50" ht="34" customHeight="1" x14ac:dyDescent="0.3">
      <c r="A20" s="54" t="s">
        <v>139</v>
      </c>
      <c r="B20" s="54" t="s">
        <v>229</v>
      </c>
      <c r="C20" s="54" t="s">
        <v>141</v>
      </c>
      <c r="D20" s="44" t="s">
        <v>230</v>
      </c>
      <c r="E20" s="44" t="s">
        <v>143</v>
      </c>
      <c r="F20" s="44" t="s">
        <v>144</v>
      </c>
      <c r="G20" s="44">
        <v>0</v>
      </c>
      <c r="H20" s="44">
        <v>4</v>
      </c>
      <c r="I20" s="44" t="s">
        <v>182</v>
      </c>
      <c r="J20" s="45" t="s">
        <v>146</v>
      </c>
      <c r="K20" s="45" t="s">
        <v>147</v>
      </c>
      <c r="L20" s="46" t="s">
        <v>148</v>
      </c>
      <c r="M20" s="46" t="s">
        <v>148</v>
      </c>
      <c r="N20" s="45" t="s">
        <v>149</v>
      </c>
      <c r="O20" s="47" t="str">
        <f>CHOOSE('01 Dashboard'!$B$4,"Jul","Aug","Sep","Oct","Nov","Dec","Jan","Feb","Mar","Apr","May","Jun")</f>
        <v>Jan</v>
      </c>
      <c r="P20" s="55">
        <v>0</v>
      </c>
      <c r="Q20" s="55">
        <v>0</v>
      </c>
      <c r="R20" s="55">
        <v>0</v>
      </c>
      <c r="S20" s="55">
        <v>2</v>
      </c>
      <c r="T20" s="55">
        <v>4</v>
      </c>
      <c r="U20" s="55">
        <v>2</v>
      </c>
      <c r="V20" s="55">
        <v>0</v>
      </c>
      <c r="W20" s="55">
        <v>0</v>
      </c>
      <c r="X20" s="55">
        <v>0</v>
      </c>
      <c r="Y20" s="55">
        <v>0</v>
      </c>
      <c r="Z20" s="55">
        <v>0</v>
      </c>
      <c r="AA20" s="55">
        <v>0</v>
      </c>
      <c r="AB20" s="49" t="s">
        <v>153</v>
      </c>
      <c r="AC20" s="49" t="s">
        <v>153</v>
      </c>
      <c r="AD20" s="49" t="s">
        <v>153</v>
      </c>
      <c r="AE20" s="49" t="s">
        <v>153</v>
      </c>
      <c r="AF20" s="49" t="s">
        <v>153</v>
      </c>
      <c r="AG20" s="49" t="s">
        <v>153</v>
      </c>
      <c r="AH20" s="49">
        <v>2</v>
      </c>
      <c r="AI20" s="49" t="s">
        <v>153</v>
      </c>
      <c r="AJ20" s="49" t="s">
        <v>153</v>
      </c>
      <c r="AK20" s="49" t="s">
        <v>153</v>
      </c>
      <c r="AL20" s="49" t="s">
        <v>153</v>
      </c>
      <c r="AM20" s="49" t="s">
        <v>153</v>
      </c>
      <c r="AN20" s="45">
        <f>SUM(P20:INDEX(P20:AA20,1,$P$3))</f>
        <v>8</v>
      </c>
      <c r="AO20" s="45">
        <f>SUM(AB20:INDEX(AB20:AM20,1,$P$3))</f>
        <v>2</v>
      </c>
      <c r="AP20" s="45">
        <f t="shared" si="0"/>
        <v>-6</v>
      </c>
      <c r="AQ20" s="50" t="str">
        <f>IF(COUNTA(AB20:INDEX(AB20:AM20,1,$P$3))=0,"Not Reported",IF(AO20&gt;=AN20,"On Track","Off Track"))</f>
        <v>Off Track</v>
      </c>
      <c r="AR20" s="51" t="s">
        <v>153</v>
      </c>
      <c r="AS20" s="49" t="s">
        <v>231</v>
      </c>
      <c r="AT20" s="52" t="s">
        <v>232</v>
      </c>
      <c r="AU20" s="18" t="s">
        <v>156</v>
      </c>
      <c r="AV20" s="53" t="s">
        <v>157</v>
      </c>
      <c r="AW20" s="48" t="s">
        <v>158</v>
      </c>
      <c r="AX20" s="45" t="s">
        <v>159</v>
      </c>
    </row>
    <row r="21" spans="1:50" ht="34" customHeight="1" x14ac:dyDescent="0.3">
      <c r="A21" s="43" t="s">
        <v>233</v>
      </c>
      <c r="B21" s="43" t="s">
        <v>234</v>
      </c>
      <c r="C21" s="43" t="s">
        <v>141</v>
      </c>
      <c r="D21" s="44" t="s">
        <v>235</v>
      </c>
      <c r="E21" s="44" t="s">
        <v>209</v>
      </c>
      <c r="F21" s="44" t="s">
        <v>144</v>
      </c>
      <c r="G21" s="44" t="s">
        <v>235</v>
      </c>
      <c r="H21" s="44" t="s">
        <v>236</v>
      </c>
      <c r="I21" s="44" t="s">
        <v>210</v>
      </c>
      <c r="J21" s="45" t="s">
        <v>146</v>
      </c>
      <c r="K21" s="45" t="s">
        <v>147</v>
      </c>
      <c r="L21" s="46" t="s">
        <v>148</v>
      </c>
      <c r="M21" s="46" t="s">
        <v>148</v>
      </c>
      <c r="N21" s="45" t="s">
        <v>149</v>
      </c>
      <c r="O21" s="47" t="str">
        <f>CHOOSE('01 Dashboard'!$B$4,"Jul","Aug","Sep","Oct","Nov","Dec","Jan","Feb","Mar","Apr","May","Jun")</f>
        <v>Jan</v>
      </c>
      <c r="P21" s="48"/>
      <c r="Q21" s="48"/>
      <c r="R21" s="48"/>
      <c r="S21" s="48"/>
      <c r="T21" s="48"/>
      <c r="U21" s="48"/>
      <c r="V21" s="48"/>
      <c r="W21" s="48"/>
      <c r="X21" s="48" t="s">
        <v>236</v>
      </c>
      <c r="Y21" s="48"/>
      <c r="Z21" s="48"/>
      <c r="AA21" s="48"/>
      <c r="AB21" s="49" t="s">
        <v>153</v>
      </c>
      <c r="AC21" s="49" t="s">
        <v>153</v>
      </c>
      <c r="AD21" s="49" t="s">
        <v>153</v>
      </c>
      <c r="AE21" s="49" t="s">
        <v>153</v>
      </c>
      <c r="AF21" s="49" t="s">
        <v>153</v>
      </c>
      <c r="AG21" s="49" t="s">
        <v>153</v>
      </c>
      <c r="AH21" s="49">
        <v>2024</v>
      </c>
      <c r="AI21" s="49" t="s">
        <v>153</v>
      </c>
      <c r="AJ21" s="49" t="s">
        <v>153</v>
      </c>
      <c r="AK21" s="49" t="s">
        <v>153</v>
      </c>
      <c r="AL21" s="49" t="s">
        <v>153</v>
      </c>
      <c r="AM21" s="49" t="s">
        <v>153</v>
      </c>
      <c r="AN21" s="45">
        <f>SUM(P21:INDEX(P21:AA21,1,$P$3))</f>
        <v>0</v>
      </c>
      <c r="AO21" s="45">
        <f>SUM(AB21:INDEX(AB21:AM21,1,$P$3))</f>
        <v>2024</v>
      </c>
      <c r="AP21" s="45">
        <f t="shared" si="0"/>
        <v>2024</v>
      </c>
      <c r="AQ21" s="50" t="str">
        <f>IF(COUNTA(AB21:INDEX(AB21:AM21,1,$P$3))=0,"Not Reported",IF(AO21&gt;=AN21,"On Track","Off Track"))</f>
        <v>On Track</v>
      </c>
      <c r="AR21" s="51" t="s">
        <v>237</v>
      </c>
      <c r="AS21" s="49" t="s">
        <v>238</v>
      </c>
      <c r="AT21" s="52" t="s">
        <v>239</v>
      </c>
      <c r="AU21" s="22" t="s">
        <v>203</v>
      </c>
      <c r="AV21" s="22" t="s">
        <v>204</v>
      </c>
      <c r="AW21" s="54" t="s">
        <v>205</v>
      </c>
      <c r="AX21" s="45" t="s">
        <v>206</v>
      </c>
    </row>
    <row r="22" spans="1:50" ht="34" customHeight="1" x14ac:dyDescent="0.3">
      <c r="A22" s="54" t="s">
        <v>233</v>
      </c>
      <c r="B22" s="54" t="s">
        <v>234</v>
      </c>
      <c r="C22" s="54" t="s">
        <v>141</v>
      </c>
      <c r="D22" s="44" t="s">
        <v>240</v>
      </c>
      <c r="E22" s="44" t="s">
        <v>209</v>
      </c>
      <c r="F22" s="44" t="s">
        <v>144</v>
      </c>
      <c r="G22" s="44" t="s">
        <v>235</v>
      </c>
      <c r="H22" s="44"/>
      <c r="I22" s="44" t="s">
        <v>210</v>
      </c>
      <c r="J22" s="45" t="s">
        <v>146</v>
      </c>
      <c r="K22" s="45" t="s">
        <v>147</v>
      </c>
      <c r="L22" s="46" t="s">
        <v>148</v>
      </c>
      <c r="M22" s="46" t="s">
        <v>148</v>
      </c>
      <c r="N22" s="45" t="s">
        <v>149</v>
      </c>
      <c r="O22" s="47" t="str">
        <f>CHOOSE('01 Dashboard'!$B$4,"Jul","Aug","Sep","Oct","Nov","Dec","Jan","Feb","Mar","Apr","May","Jun")</f>
        <v>Jan</v>
      </c>
      <c r="P22" s="55"/>
      <c r="Q22" s="55"/>
      <c r="R22" s="55"/>
      <c r="S22" s="55"/>
      <c r="T22" s="55"/>
      <c r="U22" s="55"/>
      <c r="V22" s="55"/>
      <c r="W22" s="55"/>
      <c r="X22" s="55"/>
      <c r="Y22" s="55"/>
      <c r="Z22" s="55"/>
      <c r="AA22" s="55"/>
      <c r="AB22" s="49" t="s">
        <v>153</v>
      </c>
      <c r="AC22" s="49" t="s">
        <v>153</v>
      </c>
      <c r="AD22" s="49" t="s">
        <v>153</v>
      </c>
      <c r="AE22" s="49" t="s">
        <v>153</v>
      </c>
      <c r="AF22" s="49" t="s">
        <v>153</v>
      </c>
      <c r="AG22" s="49" t="s">
        <v>153</v>
      </c>
      <c r="AH22" s="49" t="s">
        <v>153</v>
      </c>
      <c r="AI22" s="49" t="s">
        <v>153</v>
      </c>
      <c r="AJ22" s="49" t="s">
        <v>153</v>
      </c>
      <c r="AK22" s="49" t="s">
        <v>153</v>
      </c>
      <c r="AL22" s="49" t="s">
        <v>153</v>
      </c>
      <c r="AM22" s="49" t="s">
        <v>153</v>
      </c>
      <c r="AN22" s="45">
        <f>SUM(P22:INDEX(P22:AA22,1,$P$3))</f>
        <v>0</v>
      </c>
      <c r="AO22" s="45">
        <f>SUM(AB22:INDEX(AB22:AM22,1,$P$3))</f>
        <v>0</v>
      </c>
      <c r="AP22" s="45">
        <f t="shared" si="0"/>
        <v>0</v>
      </c>
      <c r="AQ22" s="50" t="s">
        <v>183</v>
      </c>
      <c r="AR22" s="51" t="s">
        <v>153</v>
      </c>
      <c r="AS22" s="49" t="s">
        <v>241</v>
      </c>
      <c r="AT22" s="52" t="s">
        <v>242</v>
      </c>
      <c r="AU22" s="27" t="s">
        <v>243</v>
      </c>
      <c r="AV22" s="53" t="s">
        <v>157</v>
      </c>
      <c r="AW22" s="48" t="s">
        <v>244</v>
      </c>
      <c r="AX22" s="45" t="s">
        <v>245</v>
      </c>
    </row>
    <row r="23" spans="1:50" ht="34" customHeight="1" x14ac:dyDescent="0.3">
      <c r="A23" s="43" t="s">
        <v>233</v>
      </c>
      <c r="B23" s="43" t="s">
        <v>246</v>
      </c>
      <c r="C23" s="43" t="s">
        <v>247</v>
      </c>
      <c r="D23" s="44" t="s">
        <v>248</v>
      </c>
      <c r="E23" s="44" t="s">
        <v>209</v>
      </c>
      <c r="F23" s="44" t="s">
        <v>144</v>
      </c>
      <c r="G23" s="44" t="s">
        <v>235</v>
      </c>
      <c r="H23" s="44">
        <v>1</v>
      </c>
      <c r="I23" s="44" t="s">
        <v>210</v>
      </c>
      <c r="J23" s="45" t="s">
        <v>146</v>
      </c>
      <c r="K23" s="45" t="s">
        <v>147</v>
      </c>
      <c r="L23" s="46" t="s">
        <v>148</v>
      </c>
      <c r="M23" s="46" t="s">
        <v>148</v>
      </c>
      <c r="N23" s="45" t="s">
        <v>149</v>
      </c>
      <c r="O23" s="47" t="str">
        <f>CHOOSE('01 Dashboard'!$B$4,"Jul","Aug","Sep","Oct","Nov","Dec","Jan","Feb","Mar","Apr","May","Jun")</f>
        <v>Jan</v>
      </c>
      <c r="P23" s="48"/>
      <c r="Q23" s="48"/>
      <c r="R23" s="48">
        <v>1</v>
      </c>
      <c r="S23" s="48"/>
      <c r="T23" s="48"/>
      <c r="U23" s="48">
        <v>1</v>
      </c>
      <c r="V23" s="48"/>
      <c r="W23" s="48"/>
      <c r="X23" s="48">
        <v>1</v>
      </c>
      <c r="Y23" s="48"/>
      <c r="Z23" s="48"/>
      <c r="AA23" s="48">
        <v>1</v>
      </c>
      <c r="AB23" s="49" t="s">
        <v>153</v>
      </c>
      <c r="AC23" s="49" t="s">
        <v>153</v>
      </c>
      <c r="AD23" s="49" t="s">
        <v>153</v>
      </c>
      <c r="AE23" s="49" t="s">
        <v>153</v>
      </c>
      <c r="AF23" s="49" t="s">
        <v>153</v>
      </c>
      <c r="AG23" s="49" t="s">
        <v>153</v>
      </c>
      <c r="AH23" s="49" t="s">
        <v>153</v>
      </c>
      <c r="AI23" s="49" t="s">
        <v>153</v>
      </c>
      <c r="AJ23" s="49" t="s">
        <v>153</v>
      </c>
      <c r="AK23" s="49" t="s">
        <v>153</v>
      </c>
      <c r="AL23" s="49" t="s">
        <v>153</v>
      </c>
      <c r="AM23" s="49" t="s">
        <v>153</v>
      </c>
      <c r="AN23" s="45">
        <f>SUM(P23:INDEX(P23:AA23,1,$P$3))</f>
        <v>2</v>
      </c>
      <c r="AO23" s="45">
        <f>SUM(AB23:INDEX(AB23:AM23,1,$P$3))</f>
        <v>0</v>
      </c>
      <c r="AP23" s="45">
        <f t="shared" si="0"/>
        <v>-2</v>
      </c>
      <c r="AQ23" s="50" t="s">
        <v>183</v>
      </c>
      <c r="AR23" s="51" t="s">
        <v>237</v>
      </c>
      <c r="AS23" s="49" t="s">
        <v>249</v>
      </c>
      <c r="AT23" s="52" t="s">
        <v>250</v>
      </c>
      <c r="AU23" s="27" t="s">
        <v>243</v>
      </c>
      <c r="AV23" s="53" t="s">
        <v>157</v>
      </c>
      <c r="AW23" s="54" t="s">
        <v>244</v>
      </c>
      <c r="AX23" s="45" t="s">
        <v>245</v>
      </c>
    </row>
    <row r="24" spans="1:50" ht="34" customHeight="1" x14ac:dyDescent="0.3">
      <c r="A24" s="54" t="s">
        <v>233</v>
      </c>
      <c r="B24" s="54" t="s">
        <v>251</v>
      </c>
      <c r="C24" s="54" t="s">
        <v>247</v>
      </c>
      <c r="D24" s="44" t="s">
        <v>248</v>
      </c>
      <c r="E24" s="44" t="s">
        <v>209</v>
      </c>
      <c r="F24" s="44" t="s">
        <v>144</v>
      </c>
      <c r="G24" s="44" t="s">
        <v>252</v>
      </c>
      <c r="H24" s="44"/>
      <c r="I24" s="44" t="s">
        <v>210</v>
      </c>
      <c r="J24" s="45" t="s">
        <v>146</v>
      </c>
      <c r="K24" s="45" t="s">
        <v>147</v>
      </c>
      <c r="L24" s="46" t="s">
        <v>148</v>
      </c>
      <c r="M24" s="46" t="s">
        <v>148</v>
      </c>
      <c r="N24" s="45" t="s">
        <v>149</v>
      </c>
      <c r="O24" s="47" t="str">
        <f>CHOOSE('01 Dashboard'!$B$4,"Jul","Aug","Sep","Oct","Nov","Dec","Jan","Feb","Mar","Apr","May","Jun")</f>
        <v>Jan</v>
      </c>
      <c r="P24" s="55"/>
      <c r="Q24" s="55"/>
      <c r="R24" s="55"/>
      <c r="S24" s="55"/>
      <c r="T24" s="55"/>
      <c r="U24" s="55"/>
      <c r="V24" s="55"/>
      <c r="W24" s="55"/>
      <c r="X24" s="55"/>
      <c r="Y24" s="55"/>
      <c r="Z24" s="55"/>
      <c r="AA24" s="55"/>
      <c r="AB24" s="49" t="s">
        <v>153</v>
      </c>
      <c r="AC24" s="49" t="s">
        <v>153</v>
      </c>
      <c r="AD24" s="49" t="s">
        <v>153</v>
      </c>
      <c r="AE24" s="49" t="s">
        <v>153</v>
      </c>
      <c r="AF24" s="49" t="s">
        <v>153</v>
      </c>
      <c r="AG24" s="49" t="s">
        <v>153</v>
      </c>
      <c r="AH24" s="49">
        <v>2024</v>
      </c>
      <c r="AI24" s="49" t="s">
        <v>153</v>
      </c>
      <c r="AJ24" s="49" t="s">
        <v>153</v>
      </c>
      <c r="AK24" s="49" t="s">
        <v>153</v>
      </c>
      <c r="AL24" s="49" t="s">
        <v>153</v>
      </c>
      <c r="AM24" s="49" t="s">
        <v>153</v>
      </c>
      <c r="AN24" s="45">
        <f>SUM(P24:INDEX(P24:AA24,1,$P$3))</f>
        <v>0</v>
      </c>
      <c r="AO24" s="45">
        <f>SUM(AB24:INDEX(AB24:AM24,1,$P$3))</f>
        <v>2024</v>
      </c>
      <c r="AP24" s="45">
        <f t="shared" si="0"/>
        <v>2024</v>
      </c>
      <c r="AQ24" s="50" t="str">
        <f>IF(COUNTA(AB24:INDEX(AB24:AM24,1,$P$3))=0,"Not Reported",IF(AO24&gt;=AN24,"On Track","Off Track"))</f>
        <v>On Track</v>
      </c>
      <c r="AR24" s="51" t="s">
        <v>153</v>
      </c>
      <c r="AS24" s="49" t="s">
        <v>253</v>
      </c>
      <c r="AT24" s="52" t="s">
        <v>254</v>
      </c>
      <c r="AU24" s="27" t="s">
        <v>243</v>
      </c>
      <c r="AV24" s="53" t="s">
        <v>157</v>
      </c>
      <c r="AW24" s="48" t="s">
        <v>244</v>
      </c>
      <c r="AX24" s="45" t="s">
        <v>245</v>
      </c>
    </row>
    <row r="25" spans="1:50" ht="34" customHeight="1" x14ac:dyDescent="0.3">
      <c r="A25" s="43" t="s">
        <v>233</v>
      </c>
      <c r="B25" s="43" t="s">
        <v>255</v>
      </c>
      <c r="C25" s="43" t="s">
        <v>256</v>
      </c>
      <c r="D25" s="44" t="s">
        <v>257</v>
      </c>
      <c r="E25" s="44" t="s">
        <v>258</v>
      </c>
      <c r="F25" s="44" t="s">
        <v>144</v>
      </c>
      <c r="G25" s="44" t="s">
        <v>252</v>
      </c>
      <c r="H25" s="44">
        <v>493264371.72000003</v>
      </c>
      <c r="I25" s="44" t="s">
        <v>259</v>
      </c>
      <c r="J25" s="45" t="s">
        <v>146</v>
      </c>
      <c r="K25" s="45" t="s">
        <v>147</v>
      </c>
      <c r="L25" s="46" t="s">
        <v>148</v>
      </c>
      <c r="M25" s="46" t="s">
        <v>148</v>
      </c>
      <c r="N25" s="45" t="s">
        <v>149</v>
      </c>
      <c r="O25" s="47" t="str">
        <f>CHOOSE('01 Dashboard'!$B$4,"Jul","Aug","Sep","Oct","Nov","Dec","Jan","Feb","Mar","Apr","May","Jun")</f>
        <v>Jan</v>
      </c>
      <c r="P25" s="48">
        <v>493264371.72000003</v>
      </c>
      <c r="Q25" s="48">
        <v>493264371.72000003</v>
      </c>
      <c r="R25" s="48">
        <v>493264371.72000003</v>
      </c>
      <c r="S25" s="48">
        <v>493264371.72000003</v>
      </c>
      <c r="T25" s="48">
        <v>493264371.72000003</v>
      </c>
      <c r="U25" s="48">
        <v>493264371.72000003</v>
      </c>
      <c r="V25" s="48">
        <v>493264371.72000003</v>
      </c>
      <c r="W25" s="48">
        <v>493264371.72000003</v>
      </c>
      <c r="X25" s="48">
        <v>493264371.72000003</v>
      </c>
      <c r="Y25" s="48">
        <v>493264371.72000003</v>
      </c>
      <c r="Z25" s="48">
        <v>493264371.72000003</v>
      </c>
      <c r="AA25" s="48">
        <v>493264371.72000003</v>
      </c>
      <c r="AB25" s="49" t="s">
        <v>153</v>
      </c>
      <c r="AC25" s="49" t="s">
        <v>153</v>
      </c>
      <c r="AD25" s="49" t="s">
        <v>153</v>
      </c>
      <c r="AE25" s="49" t="s">
        <v>153</v>
      </c>
      <c r="AF25" s="49" t="s">
        <v>153</v>
      </c>
      <c r="AG25" s="49" t="s">
        <v>153</v>
      </c>
      <c r="AH25" s="49">
        <v>0</v>
      </c>
      <c r="AI25" s="49" t="s">
        <v>153</v>
      </c>
      <c r="AJ25" s="49" t="s">
        <v>153</v>
      </c>
      <c r="AK25" s="49" t="s">
        <v>153</v>
      </c>
      <c r="AL25" s="49" t="s">
        <v>153</v>
      </c>
      <c r="AM25" s="49" t="s">
        <v>153</v>
      </c>
      <c r="AN25" s="45">
        <f>SUM(P25:INDEX(P25:AA25,1,$P$3))</f>
        <v>3452850602.0400009</v>
      </c>
      <c r="AO25" s="45">
        <f>SUM(AB25:INDEX(AB25:AM25,1,$P$3))</f>
        <v>0</v>
      </c>
      <c r="AP25" s="45">
        <f t="shared" si="0"/>
        <v>-3452850602.0400009</v>
      </c>
      <c r="AQ25" s="50" t="str">
        <f>IF(COUNTA(AB25:INDEX(AB25:AM25,1,$P$3))=0,"Not Reported",IF(AO25&gt;=AN25,"On Track","Off Track"))</f>
        <v>Off Track</v>
      </c>
      <c r="AR25" s="51" t="s">
        <v>153</v>
      </c>
      <c r="AS25" s="49" t="s">
        <v>153</v>
      </c>
      <c r="AT25" s="52" t="s">
        <v>260</v>
      </c>
      <c r="AU25" s="22" t="s">
        <v>203</v>
      </c>
      <c r="AV25" s="22" t="s">
        <v>204</v>
      </c>
      <c r="AW25" s="54" t="s">
        <v>205</v>
      </c>
      <c r="AX25" s="45" t="s">
        <v>206</v>
      </c>
    </row>
    <row r="26" spans="1:50" ht="34" customHeight="1" x14ac:dyDescent="0.3">
      <c r="A26" s="54" t="s">
        <v>233</v>
      </c>
      <c r="B26" s="54" t="s">
        <v>261</v>
      </c>
      <c r="C26" s="54" t="s">
        <v>141</v>
      </c>
      <c r="D26" s="44" t="s">
        <v>262</v>
      </c>
      <c r="E26" s="44" t="s">
        <v>258</v>
      </c>
      <c r="F26" s="44" t="s">
        <v>144</v>
      </c>
      <c r="G26" s="44" t="s">
        <v>252</v>
      </c>
      <c r="H26" s="44">
        <v>808932737.03999996</v>
      </c>
      <c r="I26" s="44" t="s">
        <v>259</v>
      </c>
      <c r="J26" s="45" t="s">
        <v>146</v>
      </c>
      <c r="K26" s="45" t="s">
        <v>147</v>
      </c>
      <c r="L26" s="46" t="s">
        <v>148</v>
      </c>
      <c r="M26" s="46" t="s">
        <v>148</v>
      </c>
      <c r="N26" s="45" t="s">
        <v>149</v>
      </c>
      <c r="O26" s="47" t="str">
        <f>CHOOSE('01 Dashboard'!$B$4,"Jul","Aug","Sep","Oct","Nov","Dec","Jan","Feb","Mar","Apr","May","Jun")</f>
        <v>Jan</v>
      </c>
      <c r="P26" s="55">
        <v>808932737.03999996</v>
      </c>
      <c r="Q26" s="55">
        <v>808932737.03999996</v>
      </c>
      <c r="R26" s="55">
        <v>808932737.03999996</v>
      </c>
      <c r="S26" s="55">
        <v>808932737.03999996</v>
      </c>
      <c r="T26" s="55">
        <v>808932737.03999996</v>
      </c>
      <c r="U26" s="55">
        <v>808932737.03999996</v>
      </c>
      <c r="V26" s="55">
        <v>808932737.03999996</v>
      </c>
      <c r="W26" s="55">
        <v>808932737.03999996</v>
      </c>
      <c r="X26" s="55">
        <v>808932737.03999996</v>
      </c>
      <c r="Y26" s="55">
        <v>808932737.03999996</v>
      </c>
      <c r="Z26" s="55">
        <v>808932737.03999996</v>
      </c>
      <c r="AA26" s="55">
        <v>808932737.03999996</v>
      </c>
      <c r="AB26" s="49" t="s">
        <v>153</v>
      </c>
      <c r="AC26" s="49" t="s">
        <v>153</v>
      </c>
      <c r="AD26" s="49" t="s">
        <v>153</v>
      </c>
      <c r="AE26" s="49" t="s">
        <v>153</v>
      </c>
      <c r="AF26" s="49" t="s">
        <v>153</v>
      </c>
      <c r="AG26" s="49" t="s">
        <v>153</v>
      </c>
      <c r="AH26" s="49" t="s">
        <v>153</v>
      </c>
      <c r="AI26" s="49" t="s">
        <v>153</v>
      </c>
      <c r="AJ26" s="49" t="s">
        <v>153</v>
      </c>
      <c r="AK26" s="49" t="s">
        <v>153</v>
      </c>
      <c r="AL26" s="49" t="s">
        <v>153</v>
      </c>
      <c r="AM26" s="49" t="s">
        <v>153</v>
      </c>
      <c r="AN26" s="45">
        <f>SUM(P26:INDEX(P26:AA26,1,$P$3))</f>
        <v>5662529159.2799997</v>
      </c>
      <c r="AO26" s="45">
        <f>SUM(AB26:INDEX(AB26:AM26,1,$P$3))</f>
        <v>0</v>
      </c>
      <c r="AP26" s="45">
        <f t="shared" si="0"/>
        <v>-5662529159.2799997</v>
      </c>
      <c r="AQ26" s="50" t="str">
        <f>IF(COUNTA(AB26:INDEX(AB26:AM26,1,$P$3))=0,"Not Reported",IF(AO26&gt;=AN26,"On Track","Off Track"))</f>
        <v>Off Track</v>
      </c>
      <c r="AR26" s="51" t="s">
        <v>153</v>
      </c>
      <c r="AS26" s="49" t="s">
        <v>153</v>
      </c>
      <c r="AT26" s="52" t="s">
        <v>263</v>
      </c>
      <c r="AU26" s="18" t="s">
        <v>156</v>
      </c>
      <c r="AV26" s="53" t="s">
        <v>157</v>
      </c>
      <c r="AW26" s="48" t="s">
        <v>158</v>
      </c>
      <c r="AX26" s="45" t="s">
        <v>159</v>
      </c>
    </row>
    <row r="27" spans="1:50" ht="34" customHeight="1" x14ac:dyDescent="0.3">
      <c r="A27" s="43" t="s">
        <v>233</v>
      </c>
      <c r="B27" s="43" t="s">
        <v>264</v>
      </c>
      <c r="C27" s="43">
        <v>304601604627.70001</v>
      </c>
      <c r="D27" s="44" t="s">
        <v>257</v>
      </c>
      <c r="E27" s="44" t="s">
        <v>258</v>
      </c>
      <c r="F27" s="44" t="s">
        <v>144</v>
      </c>
      <c r="G27" s="44">
        <v>145515892703.76001</v>
      </c>
      <c r="H27" s="44">
        <v>24068445412.97028</v>
      </c>
      <c r="I27" s="44" t="s">
        <v>259</v>
      </c>
      <c r="J27" s="45" t="s">
        <v>146</v>
      </c>
      <c r="K27" s="45" t="s">
        <v>147</v>
      </c>
      <c r="L27" s="46" t="s">
        <v>148</v>
      </c>
      <c r="M27" s="46" t="s">
        <v>148</v>
      </c>
      <c r="N27" s="45" t="s">
        <v>149</v>
      </c>
      <c r="O27" s="47" t="str">
        <f>CHOOSE('01 Dashboard'!$B$4,"Jul","Aug","Sep","Oct","Nov","Dec","Jan","Feb","Mar","Apr","May","Jun")</f>
        <v>Jan</v>
      </c>
      <c r="P27" s="48">
        <v>22277061299.81435</v>
      </c>
      <c r="Q27" s="48">
        <v>22325932904.784481</v>
      </c>
      <c r="R27" s="48">
        <v>21794540024.424709</v>
      </c>
      <c r="S27" s="48">
        <v>21252900080.203579</v>
      </c>
      <c r="T27" s="48">
        <v>22608309187.745251</v>
      </c>
      <c r="U27" s="48">
        <v>24068445412.97028</v>
      </c>
      <c r="V27" s="48">
        <v>23273013346.702702</v>
      </c>
      <c r="W27" s="48">
        <v>20735153600.062538</v>
      </c>
      <c r="X27" s="48">
        <v>20155968752.557331</v>
      </c>
      <c r="Y27" s="48">
        <v>22364150570.663551</v>
      </c>
      <c r="Z27" s="48">
        <v>21376023516.132191</v>
      </c>
      <c r="AA27" s="48">
        <v>23141452551.93903</v>
      </c>
      <c r="AB27" s="49" t="s">
        <v>153</v>
      </c>
      <c r="AC27" s="49" t="s">
        <v>153</v>
      </c>
      <c r="AD27" s="49" t="s">
        <v>153</v>
      </c>
      <c r="AE27" s="49" t="s">
        <v>153</v>
      </c>
      <c r="AF27" s="49" t="s">
        <v>153</v>
      </c>
      <c r="AG27" s="49" t="s">
        <v>153</v>
      </c>
      <c r="AH27" s="49">
        <v>11131111301.09</v>
      </c>
      <c r="AI27" s="49" t="s">
        <v>153</v>
      </c>
      <c r="AJ27" s="49" t="s">
        <v>153</v>
      </c>
      <c r="AK27" s="49" t="s">
        <v>153</v>
      </c>
      <c r="AL27" s="49" t="s">
        <v>153</v>
      </c>
      <c r="AM27" s="49" t="s">
        <v>153</v>
      </c>
      <c r="AN27" s="45">
        <f>SUM(P27:INDEX(P27:AA27,1,$P$3))</f>
        <v>157600202256.64536</v>
      </c>
      <c r="AO27" s="45">
        <f>SUM(AB27:INDEX(AB27:AM27,1,$P$3))</f>
        <v>11131111301.09</v>
      </c>
      <c r="AP27" s="45">
        <f t="shared" si="0"/>
        <v>-146469090955.55536</v>
      </c>
      <c r="AQ27" s="50" t="str">
        <f>IF(COUNTA(AB27:INDEX(AB27:AM27,1,$P$3))=0,"Not Reported",IF(AO27&gt;=AN27,"On Track","Off Track"))</f>
        <v>Off Track</v>
      </c>
      <c r="AR27" s="51" t="s">
        <v>153</v>
      </c>
      <c r="AS27" s="49" t="s">
        <v>265</v>
      </c>
      <c r="AT27" s="52" t="s">
        <v>266</v>
      </c>
      <c r="AU27" s="22" t="s">
        <v>203</v>
      </c>
      <c r="AV27" s="22" t="s">
        <v>204</v>
      </c>
      <c r="AW27" s="54" t="s">
        <v>205</v>
      </c>
      <c r="AX27" s="45" t="s">
        <v>206</v>
      </c>
    </row>
    <row r="28" spans="1:50" ht="34" customHeight="1" x14ac:dyDescent="0.3">
      <c r="A28" s="54" t="s">
        <v>233</v>
      </c>
      <c r="B28" s="54" t="s">
        <v>267</v>
      </c>
      <c r="C28" s="54" t="s">
        <v>141</v>
      </c>
      <c r="D28" s="44" t="s">
        <v>236</v>
      </c>
      <c r="E28" s="44" t="s">
        <v>209</v>
      </c>
      <c r="F28" s="44" t="s">
        <v>144</v>
      </c>
      <c r="G28" s="44" t="s">
        <v>252</v>
      </c>
      <c r="H28" s="44" t="s">
        <v>268</v>
      </c>
      <c r="I28" s="44" t="s">
        <v>210</v>
      </c>
      <c r="J28" s="45" t="s">
        <v>146</v>
      </c>
      <c r="K28" s="45" t="s">
        <v>147</v>
      </c>
      <c r="L28" s="46" t="s">
        <v>148</v>
      </c>
      <c r="M28" s="46" t="s">
        <v>148</v>
      </c>
      <c r="N28" s="45" t="s">
        <v>149</v>
      </c>
      <c r="O28" s="47" t="str">
        <f>CHOOSE('01 Dashboard'!$B$4,"Jul","Aug","Sep","Oct","Nov","Dec","Jan","Feb","Mar","Apr","May","Jun")</f>
        <v>Jan</v>
      </c>
      <c r="P28" s="55" t="s">
        <v>269</v>
      </c>
      <c r="Q28" s="55" t="s">
        <v>270</v>
      </c>
      <c r="R28" s="55" t="s">
        <v>271</v>
      </c>
      <c r="S28" s="55" t="s">
        <v>272</v>
      </c>
      <c r="T28" s="55" t="s">
        <v>273</v>
      </c>
      <c r="U28" s="55" t="s">
        <v>274</v>
      </c>
      <c r="V28" s="55" t="s">
        <v>275</v>
      </c>
      <c r="W28" s="55" t="s">
        <v>276</v>
      </c>
      <c r="X28" s="55" t="s">
        <v>277</v>
      </c>
      <c r="Y28" s="55" t="s">
        <v>278</v>
      </c>
      <c r="Z28" s="55" t="s">
        <v>274</v>
      </c>
      <c r="AA28" s="55" t="s">
        <v>279</v>
      </c>
      <c r="AB28" s="49" t="s">
        <v>153</v>
      </c>
      <c r="AC28" s="49" t="s">
        <v>153</v>
      </c>
      <c r="AD28" s="49" t="s">
        <v>153</v>
      </c>
      <c r="AE28" s="49" t="s">
        <v>153</v>
      </c>
      <c r="AF28" s="49" t="s">
        <v>153</v>
      </c>
      <c r="AG28" s="49" t="s">
        <v>153</v>
      </c>
      <c r="AH28" s="49">
        <v>100</v>
      </c>
      <c r="AI28" s="49" t="s">
        <v>153</v>
      </c>
      <c r="AJ28" s="49" t="s">
        <v>153</v>
      </c>
      <c r="AK28" s="49" t="s">
        <v>153</v>
      </c>
      <c r="AL28" s="49" t="s">
        <v>153</v>
      </c>
      <c r="AM28" s="49" t="s">
        <v>153</v>
      </c>
      <c r="AN28" s="45">
        <f>SUM(P28:INDEX(P28:AA28,1,$P$3))</f>
        <v>0</v>
      </c>
      <c r="AO28" s="45">
        <f>SUM(AB28:INDEX(AB28:AM28,1,$P$3))</f>
        <v>100</v>
      </c>
      <c r="AP28" s="45">
        <f t="shared" si="0"/>
        <v>100</v>
      </c>
      <c r="AQ28" s="50" t="str">
        <f>IF(COUNTA(AB28:INDEX(AB28:AM28,1,$P$3))=0,"Not Reported",IF(AO28&gt;=AN28,"On Track","Off Track"))</f>
        <v>On Track</v>
      </c>
      <c r="AR28" s="51" t="s">
        <v>237</v>
      </c>
      <c r="AS28" s="49" t="s">
        <v>280</v>
      </c>
      <c r="AT28" s="52" t="s">
        <v>281</v>
      </c>
      <c r="AU28" s="27" t="s">
        <v>243</v>
      </c>
      <c r="AV28" s="53" t="s">
        <v>157</v>
      </c>
      <c r="AW28" s="48" t="s">
        <v>244</v>
      </c>
      <c r="AX28" s="45" t="s">
        <v>245</v>
      </c>
    </row>
    <row r="29" spans="1:50" ht="34" customHeight="1" x14ac:dyDescent="0.3">
      <c r="A29" s="43" t="s">
        <v>282</v>
      </c>
      <c r="B29" s="43" t="s">
        <v>283</v>
      </c>
      <c r="C29" s="43" t="s">
        <v>284</v>
      </c>
      <c r="D29" s="44" t="s">
        <v>285</v>
      </c>
      <c r="E29" s="44" t="s">
        <v>143</v>
      </c>
      <c r="F29" s="44" t="s">
        <v>144</v>
      </c>
      <c r="G29" s="44">
        <v>246824</v>
      </c>
      <c r="H29" s="44">
        <v>79766.967061211253</v>
      </c>
      <c r="I29" s="44" t="s">
        <v>182</v>
      </c>
      <c r="J29" s="45" t="s">
        <v>146</v>
      </c>
      <c r="K29" s="45" t="s">
        <v>147</v>
      </c>
      <c r="L29" s="46" t="s">
        <v>148</v>
      </c>
      <c r="M29" s="46" t="s">
        <v>148</v>
      </c>
      <c r="N29" s="45" t="s">
        <v>149</v>
      </c>
      <c r="O29" s="47" t="str">
        <f>CHOOSE('01 Dashboard'!$B$4,"Jul","Aug","Sep","Oct","Nov","Dec","Jan","Feb","Mar","Apr","May","Jun")</f>
        <v>Jan</v>
      </c>
      <c r="P29" s="48">
        <v>65651.23526739105</v>
      </c>
      <c r="Q29" s="48">
        <v>69788.179665092059</v>
      </c>
      <c r="R29" s="48">
        <v>61140.657755549008</v>
      </c>
      <c r="S29" s="48">
        <v>69397.536962526181</v>
      </c>
      <c r="T29" s="48">
        <v>75514.561482388919</v>
      </c>
      <c r="U29" s="48">
        <v>72826.329729435995</v>
      </c>
      <c r="V29" s="48">
        <v>79766.967061211253</v>
      </c>
      <c r="W29" s="48">
        <v>47957.001588534797</v>
      </c>
      <c r="X29" s="48">
        <v>52173.95781590775</v>
      </c>
      <c r="Y29" s="48">
        <v>77615.67944989854</v>
      </c>
      <c r="Z29" s="48">
        <v>70690.057256899032</v>
      </c>
      <c r="AA29" s="48">
        <v>67477.835965165737</v>
      </c>
      <c r="AB29" s="49" t="s">
        <v>153</v>
      </c>
      <c r="AC29" s="49" t="s">
        <v>153</v>
      </c>
      <c r="AD29" s="49" t="s">
        <v>153</v>
      </c>
      <c r="AE29" s="49" t="s">
        <v>153</v>
      </c>
      <c r="AF29" s="49" t="s">
        <v>153</v>
      </c>
      <c r="AG29" s="49" t="s">
        <v>153</v>
      </c>
      <c r="AH29" s="49">
        <v>15451</v>
      </c>
      <c r="AI29" s="49" t="s">
        <v>153</v>
      </c>
      <c r="AJ29" s="49" t="s">
        <v>153</v>
      </c>
      <c r="AK29" s="49" t="s">
        <v>153</v>
      </c>
      <c r="AL29" s="49" t="s">
        <v>153</v>
      </c>
      <c r="AM29" s="49" t="s">
        <v>153</v>
      </c>
      <c r="AN29" s="45">
        <f>SUM(P29:INDEX(P29:AA29,1,$P$3))</f>
        <v>494085.46792359452</v>
      </c>
      <c r="AO29" s="45">
        <f>SUM(AB29:INDEX(AB29:AM29,1,$P$3))</f>
        <v>15451</v>
      </c>
      <c r="AP29" s="45">
        <f t="shared" si="0"/>
        <v>-478634.46792359452</v>
      </c>
      <c r="AQ29" s="50" t="str">
        <f>IF(COUNTA(AB29:INDEX(AB29:AM29,1,$P$3))=0,"Not Reported",IF(AO29&gt;=AN29,"On Track","Off Track"))</f>
        <v>Off Track</v>
      </c>
      <c r="AR29" s="51" t="s">
        <v>153</v>
      </c>
      <c r="AS29" s="49" t="s">
        <v>286</v>
      </c>
      <c r="AT29" s="52" t="s">
        <v>287</v>
      </c>
      <c r="AU29" s="22" t="s">
        <v>203</v>
      </c>
      <c r="AV29" s="22" t="s">
        <v>204</v>
      </c>
      <c r="AW29" s="54" t="s">
        <v>205</v>
      </c>
      <c r="AX29" s="45" t="s">
        <v>206</v>
      </c>
    </row>
    <row r="30" spans="1:50" ht="34" customHeight="1" x14ac:dyDescent="0.3">
      <c r="A30" s="54" t="s">
        <v>282</v>
      </c>
      <c r="B30" s="54" t="s">
        <v>288</v>
      </c>
      <c r="C30" s="54" t="s">
        <v>289</v>
      </c>
      <c r="D30" s="44" t="s">
        <v>290</v>
      </c>
      <c r="E30" s="44" t="s">
        <v>143</v>
      </c>
      <c r="F30" s="44" t="s">
        <v>144</v>
      </c>
      <c r="G30" s="44">
        <v>265101245</v>
      </c>
      <c r="H30" s="44">
        <v>76499308.58024472</v>
      </c>
      <c r="I30" s="44" t="s">
        <v>145</v>
      </c>
      <c r="J30" s="45" t="s">
        <v>146</v>
      </c>
      <c r="K30" s="45" t="s">
        <v>147</v>
      </c>
      <c r="L30" s="46" t="s">
        <v>148</v>
      </c>
      <c r="M30" s="46" t="s">
        <v>148</v>
      </c>
      <c r="N30" s="45" t="s">
        <v>149</v>
      </c>
      <c r="O30" s="47" t="str">
        <f>CHOOSE('01 Dashboard'!$B$4,"Jul","Aug","Sep","Oct","Nov","Dec","Jan","Feb","Mar","Apr","May","Jun")</f>
        <v>Jan</v>
      </c>
      <c r="P30" s="55">
        <v>56888300.247990303</v>
      </c>
      <c r="Q30" s="55">
        <v>61344764.787448697</v>
      </c>
      <c r="R30" s="55">
        <v>53351231.913999401</v>
      </c>
      <c r="S30" s="55">
        <v>62657969.732640378</v>
      </c>
      <c r="T30" s="55">
        <v>71909003.24869968</v>
      </c>
      <c r="U30" s="55">
        <v>69983455.085854664</v>
      </c>
      <c r="V30" s="55">
        <v>76499308.58024472</v>
      </c>
      <c r="W30" s="55">
        <v>42058895.629253477</v>
      </c>
      <c r="X30" s="55">
        <v>40809363.121393614</v>
      </c>
      <c r="Y30" s="55">
        <v>63388911.371906057</v>
      </c>
      <c r="Z30" s="55">
        <v>55714212.680012807</v>
      </c>
      <c r="AA30" s="55">
        <v>56283870.054223754</v>
      </c>
      <c r="AB30" s="49" t="s">
        <v>153</v>
      </c>
      <c r="AC30" s="49" t="s">
        <v>153</v>
      </c>
      <c r="AD30" s="49" t="s">
        <v>153</v>
      </c>
      <c r="AE30" s="49" t="s">
        <v>153</v>
      </c>
      <c r="AF30" s="49" t="s">
        <v>153</v>
      </c>
      <c r="AG30" s="49" t="s">
        <v>153</v>
      </c>
      <c r="AH30" s="49">
        <v>2517291</v>
      </c>
      <c r="AI30" s="49" t="s">
        <v>153</v>
      </c>
      <c r="AJ30" s="49" t="s">
        <v>153</v>
      </c>
      <c r="AK30" s="49" t="s">
        <v>153</v>
      </c>
      <c r="AL30" s="49" t="s">
        <v>153</v>
      </c>
      <c r="AM30" s="49" t="s">
        <v>153</v>
      </c>
      <c r="AN30" s="45">
        <f>SUM(P30:INDEX(P30:AA30,1,$P$3))</f>
        <v>452634033.59687781</v>
      </c>
      <c r="AO30" s="45">
        <f>SUM(AB30:INDEX(AB30:AM30,1,$P$3))</f>
        <v>2517291</v>
      </c>
      <c r="AP30" s="45">
        <f t="shared" si="0"/>
        <v>-450116742.59687781</v>
      </c>
      <c r="AQ30" s="50" t="str">
        <f>IF(COUNTA(AB30:INDEX(AB30:AM30,1,$P$3))=0,"Not Reported",IF(AO30&gt;=AN30,"On Track","Off Track"))</f>
        <v>Off Track</v>
      </c>
      <c r="AR30" s="51" t="s">
        <v>153</v>
      </c>
      <c r="AS30" s="49" t="s">
        <v>291</v>
      </c>
      <c r="AT30" s="52" t="s">
        <v>292</v>
      </c>
      <c r="AU30" s="18" t="s">
        <v>156</v>
      </c>
      <c r="AV30" s="53" t="s">
        <v>157</v>
      </c>
      <c r="AW30" s="48" t="s">
        <v>158</v>
      </c>
      <c r="AX30" s="45" t="s">
        <v>159</v>
      </c>
    </row>
    <row r="31" spans="1:50" ht="34" customHeight="1" x14ac:dyDescent="0.3">
      <c r="A31" s="43" t="s">
        <v>282</v>
      </c>
      <c r="B31" s="43" t="s">
        <v>293</v>
      </c>
      <c r="C31" s="43" t="s">
        <v>294</v>
      </c>
      <c r="D31" s="44" t="s">
        <v>285</v>
      </c>
      <c r="E31" s="44" t="s">
        <v>143</v>
      </c>
      <c r="F31" s="44" t="s">
        <v>144</v>
      </c>
      <c r="G31" s="44">
        <v>0</v>
      </c>
      <c r="H31" s="44">
        <v>41666.666666666672</v>
      </c>
      <c r="I31" s="44" t="s">
        <v>182</v>
      </c>
      <c r="J31" s="45" t="s">
        <v>146</v>
      </c>
      <c r="K31" s="45" t="s">
        <v>147</v>
      </c>
      <c r="L31" s="46" t="s">
        <v>148</v>
      </c>
      <c r="M31" s="46" t="s">
        <v>148</v>
      </c>
      <c r="N31" s="45" t="s">
        <v>149</v>
      </c>
      <c r="O31" s="47" t="str">
        <f>CHOOSE('01 Dashboard'!$B$4,"Jul","Aug","Sep","Oct","Nov","Dec","Jan","Feb","Mar","Apr","May","Jun")</f>
        <v>Jan</v>
      </c>
      <c r="P31" s="48">
        <v>41666.666666666672</v>
      </c>
      <c r="Q31" s="48">
        <v>41666.666666666672</v>
      </c>
      <c r="R31" s="48">
        <v>41666.666666666672</v>
      </c>
      <c r="S31" s="48">
        <v>41666.666666666672</v>
      </c>
      <c r="T31" s="48">
        <v>41666.666666666672</v>
      </c>
      <c r="U31" s="48">
        <v>41666.666666666672</v>
      </c>
      <c r="V31" s="48">
        <v>41666.666666666672</v>
      </c>
      <c r="W31" s="48">
        <v>41666.666666666672</v>
      </c>
      <c r="X31" s="48">
        <v>41666.666666666672</v>
      </c>
      <c r="Y31" s="48">
        <v>41666.666666666672</v>
      </c>
      <c r="Z31" s="48">
        <v>41666.666666666672</v>
      </c>
      <c r="AA31" s="48">
        <v>41666.666666666672</v>
      </c>
      <c r="AB31" s="49" t="s">
        <v>153</v>
      </c>
      <c r="AC31" s="49" t="s">
        <v>153</v>
      </c>
      <c r="AD31" s="49" t="s">
        <v>153</v>
      </c>
      <c r="AE31" s="49" t="s">
        <v>153</v>
      </c>
      <c r="AF31" s="49" t="s">
        <v>153</v>
      </c>
      <c r="AG31" s="49" t="s">
        <v>153</v>
      </c>
      <c r="AH31" s="49">
        <v>8625</v>
      </c>
      <c r="AI31" s="49" t="s">
        <v>153</v>
      </c>
      <c r="AJ31" s="49" t="s">
        <v>153</v>
      </c>
      <c r="AK31" s="49" t="s">
        <v>153</v>
      </c>
      <c r="AL31" s="49" t="s">
        <v>153</v>
      </c>
      <c r="AM31" s="49" t="s">
        <v>153</v>
      </c>
      <c r="AN31" s="45">
        <f>SUM(P31:INDEX(P31:AA31,1,$P$3))</f>
        <v>291666.66666666674</v>
      </c>
      <c r="AO31" s="45">
        <f>SUM(AB31:INDEX(AB31:AM31,1,$P$3))</f>
        <v>8625</v>
      </c>
      <c r="AP31" s="45">
        <f t="shared" si="0"/>
        <v>-283041.66666666674</v>
      </c>
      <c r="AQ31" s="50" t="str">
        <f>IF(COUNTA(AB31:INDEX(AB31:AM31,1,$P$3))=0,"Not Reported",IF(AO31&gt;=AN31,"On Track","Off Track"))</f>
        <v>Off Track</v>
      </c>
      <c r="AR31" s="51" t="s">
        <v>153</v>
      </c>
      <c r="AS31" s="49" t="s">
        <v>295</v>
      </c>
      <c r="AT31" s="52" t="s">
        <v>296</v>
      </c>
      <c r="AU31" s="22" t="s">
        <v>203</v>
      </c>
      <c r="AV31" s="22" t="s">
        <v>204</v>
      </c>
      <c r="AW31" s="54" t="s">
        <v>205</v>
      </c>
      <c r="AX31" s="45" t="s">
        <v>206</v>
      </c>
    </row>
    <row r="32" spans="1:50" ht="34" customHeight="1" x14ac:dyDescent="0.3">
      <c r="A32" s="54" t="s">
        <v>282</v>
      </c>
      <c r="B32" s="54" t="s">
        <v>297</v>
      </c>
      <c r="C32" s="54" t="s">
        <v>289</v>
      </c>
      <c r="D32" s="44" t="s">
        <v>290</v>
      </c>
      <c r="E32" s="44" t="s">
        <v>143</v>
      </c>
      <c r="F32" s="44" t="s">
        <v>144</v>
      </c>
      <c r="G32" s="44">
        <v>0</v>
      </c>
      <c r="H32" s="44">
        <v>224500000</v>
      </c>
      <c r="I32" s="44" t="s">
        <v>145</v>
      </c>
      <c r="J32" s="45" t="s">
        <v>146</v>
      </c>
      <c r="K32" s="45" t="s">
        <v>147</v>
      </c>
      <c r="L32" s="46" t="s">
        <v>148</v>
      </c>
      <c r="M32" s="46" t="s">
        <v>148</v>
      </c>
      <c r="N32" s="45" t="s">
        <v>149</v>
      </c>
      <c r="O32" s="47" t="str">
        <f>CHOOSE('01 Dashboard'!$B$4,"Jul","Aug","Sep","Oct","Nov","Dec","Jan","Feb","Mar","Apr","May","Jun")</f>
        <v>Jan</v>
      </c>
      <c r="P32" s="55">
        <f>224500000/12</f>
        <v>18708333.333333332</v>
      </c>
      <c r="Q32" s="55">
        <v>18708333.333333328</v>
      </c>
      <c r="R32" s="55">
        <v>18708333.333333328</v>
      </c>
      <c r="S32" s="55">
        <v>18708333.333333328</v>
      </c>
      <c r="T32" s="55">
        <v>18708333.333333328</v>
      </c>
      <c r="U32" s="55">
        <v>18708333.333333328</v>
      </c>
      <c r="V32" s="55">
        <v>18708333.333333328</v>
      </c>
      <c r="W32" s="55">
        <v>18708333.333333328</v>
      </c>
      <c r="X32" s="55">
        <v>18708333.333333328</v>
      </c>
      <c r="Y32" s="55">
        <v>18708333.333333328</v>
      </c>
      <c r="Z32" s="55">
        <v>18708333.333333328</v>
      </c>
      <c r="AA32" s="55">
        <v>18708333.333333328</v>
      </c>
      <c r="AB32" s="49" t="s">
        <v>153</v>
      </c>
      <c r="AC32" s="49" t="s">
        <v>153</v>
      </c>
      <c r="AD32" s="49" t="s">
        <v>153</v>
      </c>
      <c r="AE32" s="49" t="s">
        <v>153</v>
      </c>
      <c r="AF32" s="49" t="s">
        <v>153</v>
      </c>
      <c r="AG32" s="49" t="s">
        <v>153</v>
      </c>
      <c r="AH32" s="49">
        <v>991875</v>
      </c>
      <c r="AI32" s="49" t="s">
        <v>153</v>
      </c>
      <c r="AJ32" s="49" t="s">
        <v>153</v>
      </c>
      <c r="AK32" s="49" t="s">
        <v>153</v>
      </c>
      <c r="AL32" s="49" t="s">
        <v>153</v>
      </c>
      <c r="AM32" s="49" t="s">
        <v>153</v>
      </c>
      <c r="AN32" s="45">
        <f>SUM(P32:INDEX(P32:AA32,1,$P$3))</f>
        <v>130958333.3333333</v>
      </c>
      <c r="AO32" s="45">
        <f>SUM(AB32:INDEX(AB32:AM32,1,$P$3))</f>
        <v>991875</v>
      </c>
      <c r="AP32" s="45">
        <f t="shared" si="0"/>
        <v>-129966458.3333333</v>
      </c>
      <c r="AQ32" s="50" t="str">
        <f>IF(COUNTA(AB32:INDEX(AB32:AM32,1,$P$3))=0,"Not Reported",IF(AO32&gt;=AN32,"On Track","Off Track"))</f>
        <v>Off Track</v>
      </c>
      <c r="AR32" s="51" t="s">
        <v>153</v>
      </c>
      <c r="AS32" s="49" t="s">
        <v>298</v>
      </c>
      <c r="AT32" s="52" t="s">
        <v>299</v>
      </c>
      <c r="AU32" s="18" t="s">
        <v>156</v>
      </c>
      <c r="AV32" s="53" t="s">
        <v>157</v>
      </c>
      <c r="AW32" s="48" t="s">
        <v>158</v>
      </c>
      <c r="AX32" s="45" t="s">
        <v>159</v>
      </c>
    </row>
    <row r="33" spans="1:50" ht="34" customHeight="1" x14ac:dyDescent="0.3">
      <c r="A33" s="43" t="s">
        <v>282</v>
      </c>
      <c r="B33" s="43" t="s">
        <v>300</v>
      </c>
      <c r="C33" s="43" t="s">
        <v>301</v>
      </c>
      <c r="D33" s="44" t="s">
        <v>302</v>
      </c>
      <c r="E33" s="44" t="s">
        <v>143</v>
      </c>
      <c r="F33" s="44" t="s">
        <v>144</v>
      </c>
      <c r="G33" s="44">
        <v>504634</v>
      </c>
      <c r="H33" s="44">
        <v>63473.706840640501</v>
      </c>
      <c r="I33" s="44" t="s">
        <v>182</v>
      </c>
      <c r="J33" s="45" t="s">
        <v>146</v>
      </c>
      <c r="K33" s="45" t="s">
        <v>147</v>
      </c>
      <c r="L33" s="46" t="s">
        <v>148</v>
      </c>
      <c r="M33" s="46" t="s">
        <v>148</v>
      </c>
      <c r="N33" s="45" t="s">
        <v>149</v>
      </c>
      <c r="O33" s="47" t="str">
        <f>CHOOSE('01 Dashboard'!$B$4,"Jul","Aug","Sep","Oct","Nov","Dec","Jan","Feb","Mar","Apr","May","Jun")</f>
        <v>Jan</v>
      </c>
      <c r="P33" s="48">
        <v>51078.819477557918</v>
      </c>
      <c r="Q33" s="48">
        <v>63473.706840640501</v>
      </c>
      <c r="R33" s="48">
        <v>55445.833285718531</v>
      </c>
      <c r="S33" s="48">
        <v>52109.385390871132</v>
      </c>
      <c r="T33" s="48">
        <v>43346.212173773863</v>
      </c>
      <c r="U33" s="48">
        <v>45002.839728315783</v>
      </c>
      <c r="V33" s="48">
        <v>38829.472367233837</v>
      </c>
      <c r="W33" s="48">
        <v>32787.972559493443</v>
      </c>
      <c r="X33" s="48">
        <v>37665.084080064807</v>
      </c>
      <c r="Y33" s="48">
        <v>34943.797217137319</v>
      </c>
      <c r="Z33" s="48">
        <v>42599.62535586032</v>
      </c>
      <c r="AA33" s="48">
        <v>54755.328832618143</v>
      </c>
      <c r="AB33" s="49" t="s">
        <v>153</v>
      </c>
      <c r="AC33" s="49" t="s">
        <v>153</v>
      </c>
      <c r="AD33" s="49" t="s">
        <v>153</v>
      </c>
      <c r="AE33" s="49" t="s">
        <v>153</v>
      </c>
      <c r="AF33" s="49" t="s">
        <v>153</v>
      </c>
      <c r="AG33" s="49" t="s">
        <v>153</v>
      </c>
      <c r="AH33" s="49">
        <v>18341</v>
      </c>
      <c r="AI33" s="49" t="s">
        <v>153</v>
      </c>
      <c r="AJ33" s="49" t="s">
        <v>153</v>
      </c>
      <c r="AK33" s="49" t="s">
        <v>153</v>
      </c>
      <c r="AL33" s="49" t="s">
        <v>153</v>
      </c>
      <c r="AM33" s="49" t="s">
        <v>153</v>
      </c>
      <c r="AN33" s="45">
        <f>SUM(P33:INDEX(P33:AA33,1,$P$3))</f>
        <v>349286.26926411153</v>
      </c>
      <c r="AO33" s="45">
        <f>SUM(AB33:INDEX(AB33:AM33,1,$P$3))</f>
        <v>18341</v>
      </c>
      <c r="AP33" s="45">
        <f t="shared" si="0"/>
        <v>-330945.26926411153</v>
      </c>
      <c r="AQ33" s="50" t="str">
        <f>IF(COUNTA(AB33:INDEX(AB33:AM33,1,$P$3))=0,"Not Reported",IF(AO33&gt;=AN33,"On Track","Off Track"))</f>
        <v>Off Track</v>
      </c>
      <c r="AR33" s="51" t="s">
        <v>153</v>
      </c>
      <c r="AS33" s="49" t="s">
        <v>303</v>
      </c>
      <c r="AT33" s="52" t="s">
        <v>304</v>
      </c>
      <c r="AU33" s="22" t="s">
        <v>203</v>
      </c>
      <c r="AV33" s="22" t="s">
        <v>204</v>
      </c>
      <c r="AW33" s="54" t="s">
        <v>205</v>
      </c>
      <c r="AX33" s="45" t="s">
        <v>206</v>
      </c>
    </row>
    <row r="34" spans="1:50" ht="34" customHeight="1" x14ac:dyDescent="0.3">
      <c r="A34" s="54" t="s">
        <v>282</v>
      </c>
      <c r="B34" s="54" t="s">
        <v>305</v>
      </c>
      <c r="C34" s="54" t="s">
        <v>289</v>
      </c>
      <c r="D34" s="44" t="s">
        <v>306</v>
      </c>
      <c r="E34" s="44" t="s">
        <v>143</v>
      </c>
      <c r="F34" s="44" t="s">
        <v>144</v>
      </c>
      <c r="G34" s="44">
        <v>372688787</v>
      </c>
      <c r="H34" s="44">
        <v>45856211.175636783</v>
      </c>
      <c r="I34" s="44" t="s">
        <v>145</v>
      </c>
      <c r="J34" s="45" t="s">
        <v>146</v>
      </c>
      <c r="K34" s="45" t="s">
        <v>147</v>
      </c>
      <c r="L34" s="46" t="s">
        <v>148</v>
      </c>
      <c r="M34" s="46" t="s">
        <v>148</v>
      </c>
      <c r="N34" s="45" t="s">
        <v>149</v>
      </c>
      <c r="O34" s="47" t="str">
        <f>CHOOSE('01 Dashboard'!$B$4,"Jul","Aug","Sep","Oct","Nov","Dec","Jan","Feb","Mar","Apr","May","Jun")</f>
        <v>Jan</v>
      </c>
      <c r="P34" s="55">
        <v>37418334.879573971</v>
      </c>
      <c r="Q34" s="55">
        <v>45856211.175636783</v>
      </c>
      <c r="R34" s="55">
        <v>40820554.79779534</v>
      </c>
      <c r="S34" s="55">
        <v>37839483.81088791</v>
      </c>
      <c r="T34" s="55">
        <v>31770667.82122549</v>
      </c>
      <c r="U34" s="55">
        <v>32566083.22036295</v>
      </c>
      <c r="V34" s="55">
        <v>27411464.006588008</v>
      </c>
      <c r="W34" s="55">
        <v>24545657.899711519</v>
      </c>
      <c r="X34" s="55">
        <v>28344633.53096595</v>
      </c>
      <c r="Y34" s="55">
        <v>26125692.200311519</v>
      </c>
      <c r="Z34" s="55">
        <v>31918368.34366937</v>
      </c>
      <c r="AA34" s="55">
        <v>42255988.732027642</v>
      </c>
      <c r="AB34" s="49" t="s">
        <v>153</v>
      </c>
      <c r="AC34" s="49" t="s">
        <v>153</v>
      </c>
      <c r="AD34" s="49" t="s">
        <v>153</v>
      </c>
      <c r="AE34" s="49" t="s">
        <v>153</v>
      </c>
      <c r="AF34" s="49" t="s">
        <v>153</v>
      </c>
      <c r="AG34" s="49" t="s">
        <v>153</v>
      </c>
      <c r="AH34" s="49">
        <v>8542160</v>
      </c>
      <c r="AI34" s="49" t="s">
        <v>153</v>
      </c>
      <c r="AJ34" s="49" t="s">
        <v>153</v>
      </c>
      <c r="AK34" s="49" t="s">
        <v>153</v>
      </c>
      <c r="AL34" s="49" t="s">
        <v>153</v>
      </c>
      <c r="AM34" s="49" t="s">
        <v>153</v>
      </c>
      <c r="AN34" s="45">
        <f>SUM(P34:INDEX(P34:AA34,1,$P$3))</f>
        <v>253682799.71207047</v>
      </c>
      <c r="AO34" s="45">
        <f>SUM(AB34:INDEX(AB34:AM34,1,$P$3))</f>
        <v>8542160</v>
      </c>
      <c r="AP34" s="45">
        <f t="shared" si="0"/>
        <v>-245140639.71207047</v>
      </c>
      <c r="AQ34" s="50" t="str">
        <f>IF(COUNTA(AB34:INDEX(AB34:AM34,1,$P$3))=0,"Not Reported",IF(AO34&gt;=AN34,"On Track","Off Track"))</f>
        <v>Off Track</v>
      </c>
      <c r="AR34" s="51" t="s">
        <v>153</v>
      </c>
      <c r="AS34" s="49" t="s">
        <v>307</v>
      </c>
      <c r="AT34" s="52" t="s">
        <v>308</v>
      </c>
      <c r="AU34" s="18" t="s">
        <v>156</v>
      </c>
      <c r="AV34" s="53" t="s">
        <v>157</v>
      </c>
      <c r="AW34" s="48" t="s">
        <v>158</v>
      </c>
      <c r="AX34" s="45" t="s">
        <v>159</v>
      </c>
    </row>
    <row r="35" spans="1:50" ht="34" customHeight="1" x14ac:dyDescent="0.3">
      <c r="A35" s="43" t="s">
        <v>282</v>
      </c>
      <c r="B35" s="43" t="s">
        <v>309</v>
      </c>
      <c r="C35" s="43" t="s">
        <v>310</v>
      </c>
      <c r="D35" s="44" t="s">
        <v>302</v>
      </c>
      <c r="E35" s="44" t="s">
        <v>143</v>
      </c>
      <c r="F35" s="44" t="s">
        <v>144</v>
      </c>
      <c r="G35" s="44">
        <v>2997792</v>
      </c>
      <c r="H35" s="44">
        <v>281559.77764434618</v>
      </c>
      <c r="I35" s="44" t="s">
        <v>182</v>
      </c>
      <c r="J35" s="45" t="s">
        <v>146</v>
      </c>
      <c r="K35" s="45" t="s">
        <v>147</v>
      </c>
      <c r="L35" s="46" t="s">
        <v>148</v>
      </c>
      <c r="M35" s="46" t="s">
        <v>148</v>
      </c>
      <c r="N35" s="45" t="s">
        <v>149</v>
      </c>
      <c r="O35" s="47" t="str">
        <f>CHOOSE('01 Dashboard'!$B$4,"Jul","Aug","Sep","Oct","Nov","Dec","Jan","Feb","Mar","Apr","May","Jun")</f>
        <v>Jan</v>
      </c>
      <c r="P35" s="48">
        <v>249999.8600009607</v>
      </c>
      <c r="Q35" s="48">
        <v>247563.39970218079</v>
      </c>
      <c r="R35" s="48">
        <v>251347.5321836872</v>
      </c>
      <c r="S35" s="48">
        <v>245804.47977711601</v>
      </c>
      <c r="T35" s="48">
        <v>246261.34494187721</v>
      </c>
      <c r="U35" s="48">
        <v>276740.04820347781</v>
      </c>
      <c r="V35" s="48">
        <v>241780.40395330961</v>
      </c>
      <c r="W35" s="48">
        <v>235277.26683639159</v>
      </c>
      <c r="X35" s="48">
        <v>250180.7958017101</v>
      </c>
      <c r="Y35" s="48">
        <v>260759.47684695941</v>
      </c>
      <c r="Z35" s="48">
        <v>259045.40582668839</v>
      </c>
      <c r="AA35" s="48">
        <v>281559.77764434618</v>
      </c>
      <c r="AB35" s="49" t="s">
        <v>153</v>
      </c>
      <c r="AC35" s="49" t="s">
        <v>153</v>
      </c>
      <c r="AD35" s="49" t="s">
        <v>153</v>
      </c>
      <c r="AE35" s="49" t="s">
        <v>153</v>
      </c>
      <c r="AF35" s="49" t="s">
        <v>153</v>
      </c>
      <c r="AG35" s="49" t="s">
        <v>153</v>
      </c>
      <c r="AH35" s="49">
        <v>271642</v>
      </c>
      <c r="AI35" s="49" t="s">
        <v>153</v>
      </c>
      <c r="AJ35" s="49" t="s">
        <v>153</v>
      </c>
      <c r="AK35" s="49" t="s">
        <v>153</v>
      </c>
      <c r="AL35" s="49" t="s">
        <v>153</v>
      </c>
      <c r="AM35" s="49" t="s">
        <v>153</v>
      </c>
      <c r="AN35" s="45">
        <f>SUM(P35:INDEX(P35:AA35,1,$P$3))</f>
        <v>1759497.0687626095</v>
      </c>
      <c r="AO35" s="45">
        <f>SUM(AB35:INDEX(AB35:AM35,1,$P$3))</f>
        <v>271642</v>
      </c>
      <c r="AP35" s="45">
        <f t="shared" si="0"/>
        <v>-1487855.0687626095</v>
      </c>
      <c r="AQ35" s="50" t="str">
        <f>IF(COUNTA(AB35:INDEX(AB35:AM35,1,$P$3))=0,"Not Reported",IF(AO35&gt;=AN35,"On Track","Off Track"))</f>
        <v>Off Track</v>
      </c>
      <c r="AR35" s="51" t="s">
        <v>153</v>
      </c>
      <c r="AS35" s="49" t="s">
        <v>311</v>
      </c>
      <c r="AT35" s="52" t="s">
        <v>312</v>
      </c>
      <c r="AU35" s="22" t="s">
        <v>203</v>
      </c>
      <c r="AV35" s="22" t="s">
        <v>204</v>
      </c>
      <c r="AW35" s="54" t="s">
        <v>205</v>
      </c>
      <c r="AX35" s="45" t="s">
        <v>206</v>
      </c>
    </row>
    <row r="36" spans="1:50" ht="34" customHeight="1" x14ac:dyDescent="0.3">
      <c r="A36" s="54" t="s">
        <v>282</v>
      </c>
      <c r="B36" s="54" t="s">
        <v>313</v>
      </c>
      <c r="C36" s="54" t="s">
        <v>289</v>
      </c>
      <c r="D36" s="44" t="s">
        <v>306</v>
      </c>
      <c r="E36" s="44" t="s">
        <v>143</v>
      </c>
      <c r="F36" s="44" t="s">
        <v>144</v>
      </c>
      <c r="G36" s="44">
        <v>2997792</v>
      </c>
      <c r="H36" s="44">
        <v>87518313.979653761</v>
      </c>
      <c r="I36" s="44" t="s">
        <v>145</v>
      </c>
      <c r="J36" s="45" t="s">
        <v>146</v>
      </c>
      <c r="K36" s="45" t="s">
        <v>147</v>
      </c>
      <c r="L36" s="46" t="s">
        <v>148</v>
      </c>
      <c r="M36" s="46" t="s">
        <v>148</v>
      </c>
      <c r="N36" s="45" t="s">
        <v>149</v>
      </c>
      <c r="O36" s="47" t="str">
        <f>CHOOSE('01 Dashboard'!$B$4,"Jul","Aug","Sep","Oct","Nov","Dec","Jan","Feb","Mar","Apr","May","Jun")</f>
        <v>Jan</v>
      </c>
      <c r="P36" s="55">
        <v>75181658.371324047</v>
      </c>
      <c r="Q36" s="55">
        <v>76910506.718691498</v>
      </c>
      <c r="R36" s="55">
        <v>78003442.211580276</v>
      </c>
      <c r="S36" s="55">
        <v>76099686.996899277</v>
      </c>
      <c r="T36" s="55">
        <v>76218645.914218932</v>
      </c>
      <c r="U36" s="55">
        <v>85834614.14404726</v>
      </c>
      <c r="V36" s="55">
        <v>74554077.527590722</v>
      </c>
      <c r="W36" s="55">
        <v>72380101.390304849</v>
      </c>
      <c r="X36" s="55">
        <v>77068094.625631228</v>
      </c>
      <c r="Y36" s="55">
        <v>80669953.576998621</v>
      </c>
      <c r="Z36" s="55">
        <v>79941269.626329392</v>
      </c>
      <c r="AA36" s="55">
        <v>87518313.979653761</v>
      </c>
      <c r="AB36" s="49" t="s">
        <v>153</v>
      </c>
      <c r="AC36" s="49" t="s">
        <v>153</v>
      </c>
      <c r="AD36" s="49" t="s">
        <v>153</v>
      </c>
      <c r="AE36" s="49" t="s">
        <v>153</v>
      </c>
      <c r="AF36" s="49" t="s">
        <v>153</v>
      </c>
      <c r="AG36" s="49" t="s">
        <v>153</v>
      </c>
      <c r="AH36" s="49">
        <v>82935299</v>
      </c>
      <c r="AI36" s="49" t="s">
        <v>153</v>
      </c>
      <c r="AJ36" s="49" t="s">
        <v>153</v>
      </c>
      <c r="AK36" s="49" t="s">
        <v>153</v>
      </c>
      <c r="AL36" s="49" t="s">
        <v>153</v>
      </c>
      <c r="AM36" s="49" t="s">
        <v>153</v>
      </c>
      <c r="AN36" s="45">
        <f>SUM(P36:INDEX(P36:AA36,1,$P$3))</f>
        <v>542802631.88435197</v>
      </c>
      <c r="AO36" s="45">
        <f>SUM(AB36:INDEX(AB36:AM36,1,$P$3))</f>
        <v>82935299</v>
      </c>
      <c r="AP36" s="45">
        <f t="shared" si="0"/>
        <v>-459867332.88435197</v>
      </c>
      <c r="AQ36" s="50" t="str">
        <f>IF(COUNTA(AB36:INDEX(AB36:AM36,1,$P$3))=0,"Not Reported",IF(AO36&gt;=AN36,"On Track","Off Track"))</f>
        <v>Off Track</v>
      </c>
      <c r="AR36" s="51" t="s">
        <v>153</v>
      </c>
      <c r="AS36" s="49" t="s">
        <v>314</v>
      </c>
      <c r="AT36" s="52" t="s">
        <v>315</v>
      </c>
      <c r="AU36" s="18" t="s">
        <v>156</v>
      </c>
      <c r="AV36" s="53" t="s">
        <v>157</v>
      </c>
      <c r="AW36" s="48" t="s">
        <v>158</v>
      </c>
      <c r="AX36" s="45" t="s">
        <v>159</v>
      </c>
    </row>
    <row r="37" spans="1:50" ht="34" customHeight="1" x14ac:dyDescent="0.3">
      <c r="A37" s="43" t="s">
        <v>282</v>
      </c>
      <c r="B37" s="43" t="s">
        <v>316</v>
      </c>
      <c r="C37" s="43" t="s">
        <v>317</v>
      </c>
      <c r="D37" s="44" t="s">
        <v>302</v>
      </c>
      <c r="E37" s="44" t="s">
        <v>143</v>
      </c>
      <c r="F37" s="44" t="s">
        <v>144</v>
      </c>
      <c r="G37" s="44">
        <v>2494659</v>
      </c>
      <c r="H37" s="44">
        <v>306684.10309252562</v>
      </c>
      <c r="I37" s="44" t="s">
        <v>182</v>
      </c>
      <c r="J37" s="45" t="s">
        <v>146</v>
      </c>
      <c r="K37" s="45" t="s">
        <v>147</v>
      </c>
      <c r="L37" s="46" t="s">
        <v>148</v>
      </c>
      <c r="M37" s="46" t="s">
        <v>148</v>
      </c>
      <c r="N37" s="45" t="s">
        <v>149</v>
      </c>
      <c r="O37" s="47" t="str">
        <f>CHOOSE('01 Dashboard'!$B$4,"Jul","Aug","Sep","Oct","Nov","Dec","Jan","Feb","Mar","Apr","May","Jun")</f>
        <v>Jan</v>
      </c>
      <c r="P37" s="48">
        <v>283955.13499810622</v>
      </c>
      <c r="Q37" s="48">
        <v>215807.96898880659</v>
      </c>
      <c r="R37" s="48">
        <v>301960.54692813923</v>
      </c>
      <c r="S37" s="48">
        <v>276528.05159549491</v>
      </c>
      <c r="T37" s="48">
        <v>270075.88051396841</v>
      </c>
      <c r="U37" s="48">
        <v>186078.44163225079</v>
      </c>
      <c r="V37" s="48">
        <v>274402.05393878178</v>
      </c>
      <c r="W37" s="48">
        <v>287130.22308729118</v>
      </c>
      <c r="X37" s="48">
        <v>306684.10309252562</v>
      </c>
      <c r="Y37" s="48">
        <v>208644.48280344499</v>
      </c>
      <c r="Z37" s="48">
        <v>261190.40245712551</v>
      </c>
      <c r="AA37" s="48">
        <v>194742.70996406471</v>
      </c>
      <c r="AB37" s="49" t="s">
        <v>153</v>
      </c>
      <c r="AC37" s="49" t="s">
        <v>153</v>
      </c>
      <c r="AD37" s="49" t="s">
        <v>153</v>
      </c>
      <c r="AE37" s="49" t="s">
        <v>153</v>
      </c>
      <c r="AF37" s="49" t="s">
        <v>153</v>
      </c>
      <c r="AG37" s="49" t="s">
        <v>153</v>
      </c>
      <c r="AH37" s="49">
        <v>110759</v>
      </c>
      <c r="AI37" s="49" t="s">
        <v>153</v>
      </c>
      <c r="AJ37" s="49" t="s">
        <v>153</v>
      </c>
      <c r="AK37" s="49" t="s">
        <v>153</v>
      </c>
      <c r="AL37" s="49" t="s">
        <v>153</v>
      </c>
      <c r="AM37" s="49" t="s">
        <v>153</v>
      </c>
      <c r="AN37" s="45">
        <f>SUM(P37:INDEX(P37:AA37,1,$P$3))</f>
        <v>1808808.0785955479</v>
      </c>
      <c r="AO37" s="45">
        <f>SUM(AB37:INDEX(AB37:AM37,1,$P$3))</f>
        <v>110759</v>
      </c>
      <c r="AP37" s="45">
        <f t="shared" ref="AP37:AP68" si="1">IF(OR(AN37="",AO37=""),"",AO37-AN37)</f>
        <v>-1698049.0785955479</v>
      </c>
      <c r="AQ37" s="50" t="str">
        <f>IF(COUNTA(AB37:INDEX(AB37:AM37,1,$P$3))=0,"Not Reported",IF(AO37&gt;=AN37,"On Track","Off Track"))</f>
        <v>Off Track</v>
      </c>
      <c r="AR37" s="51" t="s">
        <v>153</v>
      </c>
      <c r="AS37" s="49" t="s">
        <v>318</v>
      </c>
      <c r="AT37" s="52" t="s">
        <v>319</v>
      </c>
      <c r="AU37" s="22" t="s">
        <v>203</v>
      </c>
      <c r="AV37" s="22" t="s">
        <v>204</v>
      </c>
      <c r="AW37" s="54" t="s">
        <v>205</v>
      </c>
      <c r="AX37" s="45" t="s">
        <v>206</v>
      </c>
    </row>
    <row r="38" spans="1:50" ht="34" customHeight="1" x14ac:dyDescent="0.3">
      <c r="A38" s="54" t="s">
        <v>282</v>
      </c>
      <c r="B38" s="54" t="s">
        <v>320</v>
      </c>
      <c r="C38" s="54" t="s">
        <v>289</v>
      </c>
      <c r="D38" s="44" t="s">
        <v>321</v>
      </c>
      <c r="E38" s="44" t="s">
        <v>143</v>
      </c>
      <c r="F38" s="44" t="s">
        <v>144</v>
      </c>
      <c r="G38" s="44">
        <v>0</v>
      </c>
      <c r="H38" s="44">
        <v>16</v>
      </c>
      <c r="I38" s="44" t="s">
        <v>182</v>
      </c>
      <c r="J38" s="45" t="s">
        <v>146</v>
      </c>
      <c r="K38" s="45" t="s">
        <v>147</v>
      </c>
      <c r="L38" s="46" t="s">
        <v>148</v>
      </c>
      <c r="M38" s="46" t="s">
        <v>148</v>
      </c>
      <c r="N38" s="45" t="s">
        <v>149</v>
      </c>
      <c r="O38" s="47" t="str">
        <f>CHOOSE('01 Dashboard'!$B$4,"Jul","Aug","Sep","Oct","Nov","Dec","Jan","Feb","Mar","Apr","May","Jun")</f>
        <v>Jan</v>
      </c>
      <c r="P38" s="55"/>
      <c r="Q38" s="55"/>
      <c r="R38" s="55">
        <v>12</v>
      </c>
      <c r="S38" s="55"/>
      <c r="T38" s="55"/>
      <c r="U38" s="55">
        <v>14</v>
      </c>
      <c r="V38" s="55"/>
      <c r="W38" s="55"/>
      <c r="X38" s="55">
        <v>16</v>
      </c>
      <c r="Y38" s="55"/>
      <c r="Z38" s="55"/>
      <c r="AA38" s="55">
        <v>16</v>
      </c>
      <c r="AB38" s="49" t="s">
        <v>153</v>
      </c>
      <c r="AC38" s="49" t="s">
        <v>153</v>
      </c>
      <c r="AD38" s="49" t="s">
        <v>153</v>
      </c>
      <c r="AE38" s="49" t="s">
        <v>153</v>
      </c>
      <c r="AF38" s="49" t="s">
        <v>153</v>
      </c>
      <c r="AG38" s="49" t="s">
        <v>153</v>
      </c>
      <c r="AH38" s="49" t="s">
        <v>153</v>
      </c>
      <c r="AI38" s="49" t="s">
        <v>153</v>
      </c>
      <c r="AJ38" s="49" t="s">
        <v>153</v>
      </c>
      <c r="AK38" s="49" t="s">
        <v>153</v>
      </c>
      <c r="AL38" s="49" t="s">
        <v>153</v>
      </c>
      <c r="AM38" s="49" t="s">
        <v>153</v>
      </c>
      <c r="AN38" s="45">
        <f>SUM(P38:INDEX(P38:AA38,1,$P$3))</f>
        <v>26</v>
      </c>
      <c r="AO38" s="45">
        <f>SUM(AB38:INDEX(AB38:AM38,1,$P$3))</f>
        <v>0</v>
      </c>
      <c r="AP38" s="45">
        <f t="shared" si="1"/>
        <v>-26</v>
      </c>
      <c r="AQ38" s="50" t="s">
        <v>35</v>
      </c>
      <c r="AR38" s="51" t="s">
        <v>237</v>
      </c>
      <c r="AS38" s="49" t="s">
        <v>322</v>
      </c>
      <c r="AT38" s="52" t="s">
        <v>323</v>
      </c>
      <c r="AU38" s="18" t="s">
        <v>156</v>
      </c>
      <c r="AV38" s="53" t="s">
        <v>157</v>
      </c>
      <c r="AW38" s="48" t="s">
        <v>158</v>
      </c>
      <c r="AX38" s="45" t="s">
        <v>159</v>
      </c>
    </row>
    <row r="39" spans="1:50" ht="34" customHeight="1" x14ac:dyDescent="0.3">
      <c r="A39" s="43" t="s">
        <v>282</v>
      </c>
      <c r="B39" s="43" t="s">
        <v>324</v>
      </c>
      <c r="C39" s="43" t="s">
        <v>256</v>
      </c>
      <c r="D39" s="44" t="s">
        <v>257</v>
      </c>
      <c r="E39" s="44" t="s">
        <v>258</v>
      </c>
      <c r="F39" s="44" t="s">
        <v>144</v>
      </c>
      <c r="G39" s="44">
        <v>2833908850.73</v>
      </c>
      <c r="H39" s="44">
        <v>386.34</v>
      </c>
      <c r="I39" s="44" t="s">
        <v>259</v>
      </c>
      <c r="J39" s="45" t="s">
        <v>146</v>
      </c>
      <c r="K39" s="45" t="s">
        <v>147</v>
      </c>
      <c r="L39" s="46" t="s">
        <v>148</v>
      </c>
      <c r="M39" s="46" t="s">
        <v>148</v>
      </c>
      <c r="N39" s="45" t="s">
        <v>149</v>
      </c>
      <c r="O39" s="47" t="str">
        <f>CHOOSE('01 Dashboard'!$B$4,"Jul","Aug","Sep","Oct","Nov","Dec","Jan","Feb","Mar","Apr","May","Jun")</f>
        <v>Jan</v>
      </c>
      <c r="P39" s="48" t="s">
        <v>325</v>
      </c>
      <c r="Q39" s="48" t="s">
        <v>326</v>
      </c>
      <c r="R39" s="48" t="s">
        <v>327</v>
      </c>
      <c r="S39" s="48" t="s">
        <v>328</v>
      </c>
      <c r="T39" s="48" t="s">
        <v>329</v>
      </c>
      <c r="U39" s="48" t="s">
        <v>330</v>
      </c>
      <c r="V39" s="48" t="s">
        <v>331</v>
      </c>
      <c r="W39" s="48" t="s">
        <v>332</v>
      </c>
      <c r="X39" s="48" t="s">
        <v>333</v>
      </c>
      <c r="Y39" s="48" t="s">
        <v>334</v>
      </c>
      <c r="Z39" s="48" t="s">
        <v>335</v>
      </c>
      <c r="AA39" s="48" t="s">
        <v>327</v>
      </c>
      <c r="AB39" s="49" t="s">
        <v>153</v>
      </c>
      <c r="AC39" s="49" t="s">
        <v>153</v>
      </c>
      <c r="AD39" s="49" t="s">
        <v>153</v>
      </c>
      <c r="AE39" s="49" t="s">
        <v>153</v>
      </c>
      <c r="AF39" s="49" t="s">
        <v>153</v>
      </c>
      <c r="AG39" s="49" t="s">
        <v>153</v>
      </c>
      <c r="AH39" s="49">
        <v>288822345</v>
      </c>
      <c r="AI39" s="49" t="s">
        <v>153</v>
      </c>
      <c r="AJ39" s="49" t="s">
        <v>153</v>
      </c>
      <c r="AK39" s="49" t="s">
        <v>153</v>
      </c>
      <c r="AL39" s="49" t="s">
        <v>153</v>
      </c>
      <c r="AM39" s="49" t="s">
        <v>153</v>
      </c>
      <c r="AN39" s="45">
        <f>SUM(P39:INDEX(P39:AA39,1,$P$3))</f>
        <v>0</v>
      </c>
      <c r="AO39" s="45">
        <f>SUM(AB39:INDEX(AB39:AM39,1,$P$3))</f>
        <v>288822345</v>
      </c>
      <c r="AP39" s="45">
        <f t="shared" si="1"/>
        <v>288822345</v>
      </c>
      <c r="AQ39" s="50" t="str">
        <f>IF(COUNTA(AB39:INDEX(AB39:AM39,1,$P$3))=0,"Not Reported",IF(AO39&gt;=AN39,"On Track","Off Track"))</f>
        <v>On Track</v>
      </c>
      <c r="AR39" s="51" t="s">
        <v>153</v>
      </c>
      <c r="AS39" s="49" t="s">
        <v>336</v>
      </c>
      <c r="AT39" s="52" t="s">
        <v>337</v>
      </c>
      <c r="AU39" s="22" t="s">
        <v>203</v>
      </c>
      <c r="AV39" s="22" t="s">
        <v>204</v>
      </c>
      <c r="AW39" s="54" t="s">
        <v>205</v>
      </c>
      <c r="AX39" s="45" t="s">
        <v>206</v>
      </c>
    </row>
    <row r="40" spans="1:50" ht="34" customHeight="1" x14ac:dyDescent="0.3">
      <c r="A40" s="54" t="s">
        <v>282</v>
      </c>
      <c r="B40" s="54" t="s">
        <v>338</v>
      </c>
      <c r="C40" s="54" t="s">
        <v>256</v>
      </c>
      <c r="D40" s="44" t="s">
        <v>339</v>
      </c>
      <c r="E40" s="44" t="s">
        <v>162</v>
      </c>
      <c r="F40" s="44" t="s">
        <v>144</v>
      </c>
      <c r="G40" s="44">
        <v>0.79</v>
      </c>
      <c r="H40" s="44">
        <v>0.89</v>
      </c>
      <c r="I40" s="44" t="s">
        <v>163</v>
      </c>
      <c r="J40" s="45" t="s">
        <v>146</v>
      </c>
      <c r="K40" s="45" t="s">
        <v>147</v>
      </c>
      <c r="L40" s="46" t="s">
        <v>148</v>
      </c>
      <c r="M40" s="46" t="s">
        <v>148</v>
      </c>
      <c r="N40" s="45" t="s">
        <v>149</v>
      </c>
      <c r="O40" s="47" t="str">
        <f>CHOOSE('01 Dashboard'!$B$4,"Jul","Aug","Sep","Oct","Nov","Dec","Jan","Feb","Mar","Apr","May","Jun")</f>
        <v>Jan</v>
      </c>
      <c r="P40" s="55"/>
      <c r="Q40" s="55"/>
      <c r="R40" s="55">
        <v>0.81</v>
      </c>
      <c r="S40" s="55"/>
      <c r="T40" s="55"/>
      <c r="U40" s="55">
        <v>0.84</v>
      </c>
      <c r="V40" s="55">
        <v>0.84</v>
      </c>
      <c r="W40" s="55"/>
      <c r="X40" s="55">
        <v>0.86</v>
      </c>
      <c r="Y40" s="55"/>
      <c r="Z40" s="55"/>
      <c r="AA40" s="55">
        <v>0.89</v>
      </c>
      <c r="AB40" s="49" t="s">
        <v>153</v>
      </c>
      <c r="AC40" s="49" t="s">
        <v>153</v>
      </c>
      <c r="AD40" s="49" t="s">
        <v>153</v>
      </c>
      <c r="AE40" s="49" t="s">
        <v>153</v>
      </c>
      <c r="AF40" s="49" t="s">
        <v>153</v>
      </c>
      <c r="AG40" s="49" t="s">
        <v>153</v>
      </c>
      <c r="AH40" s="49">
        <v>0.84</v>
      </c>
      <c r="AI40" s="49" t="s">
        <v>153</v>
      </c>
      <c r="AJ40" s="49" t="s">
        <v>153</v>
      </c>
      <c r="AK40" s="49" t="s">
        <v>153</v>
      </c>
      <c r="AL40" s="49" t="s">
        <v>153</v>
      </c>
      <c r="AM40" s="49" t="s">
        <v>153</v>
      </c>
      <c r="AN40" s="45">
        <f>SUM(P40:INDEX(P40:AA40,1,$P$3))</f>
        <v>2.4899999999999998</v>
      </c>
      <c r="AO40" s="45">
        <f>SUM(AB40:INDEX(AB40:AM40,1,$P$3))</f>
        <v>0.84</v>
      </c>
      <c r="AP40" s="45">
        <f t="shared" si="1"/>
        <v>-1.65</v>
      </c>
      <c r="AQ40" s="50" t="str">
        <f>IF(COUNTA(AB40:INDEX(AB40:AM40,1,$P$3))=0,"Not Reported",IF(AO40&gt;=AN40,"On Track","Off Track"))</f>
        <v>Off Track</v>
      </c>
      <c r="AR40" s="51" t="s">
        <v>153</v>
      </c>
      <c r="AS40" s="49" t="s">
        <v>340</v>
      </c>
      <c r="AT40" s="52" t="s">
        <v>341</v>
      </c>
      <c r="AU40" s="18" t="s">
        <v>156</v>
      </c>
      <c r="AV40" s="53" t="s">
        <v>157</v>
      </c>
      <c r="AW40" s="48" t="s">
        <v>158</v>
      </c>
      <c r="AX40" s="45" t="s">
        <v>159</v>
      </c>
    </row>
    <row r="41" spans="1:50" ht="34" customHeight="1" x14ac:dyDescent="0.3">
      <c r="A41" s="43" t="s">
        <v>282</v>
      </c>
      <c r="B41" s="43" t="s">
        <v>338</v>
      </c>
      <c r="C41" s="43" t="s">
        <v>256</v>
      </c>
      <c r="D41" s="44" t="s">
        <v>342</v>
      </c>
      <c r="E41" s="44" t="s">
        <v>162</v>
      </c>
      <c r="F41" s="44" t="s">
        <v>144</v>
      </c>
      <c r="G41" s="44">
        <v>0.66</v>
      </c>
      <c r="H41" s="44">
        <v>0.9</v>
      </c>
      <c r="I41" s="44" t="s">
        <v>163</v>
      </c>
      <c r="J41" s="45" t="s">
        <v>146</v>
      </c>
      <c r="K41" s="45" t="s">
        <v>147</v>
      </c>
      <c r="L41" s="46" t="s">
        <v>148</v>
      </c>
      <c r="M41" s="46" t="s">
        <v>148</v>
      </c>
      <c r="N41" s="45" t="s">
        <v>149</v>
      </c>
      <c r="O41" s="47" t="str">
        <f>CHOOSE('01 Dashboard'!$B$4,"Jul","Aug","Sep","Oct","Nov","Dec","Jan","Feb","Mar","Apr","May","Jun")</f>
        <v>Jan</v>
      </c>
      <c r="P41" s="48"/>
      <c r="Q41" s="48"/>
      <c r="R41" s="48">
        <v>0.82</v>
      </c>
      <c r="S41" s="48"/>
      <c r="T41" s="48"/>
      <c r="U41" s="48">
        <v>0.87</v>
      </c>
      <c r="V41" s="48">
        <v>0.87</v>
      </c>
      <c r="W41" s="48"/>
      <c r="X41" s="48">
        <v>0.9</v>
      </c>
      <c r="Y41" s="48" t="s">
        <v>343</v>
      </c>
      <c r="Z41" s="48"/>
      <c r="AA41" s="48">
        <v>0.9</v>
      </c>
      <c r="AB41" s="49" t="s">
        <v>153</v>
      </c>
      <c r="AC41" s="49" t="s">
        <v>153</v>
      </c>
      <c r="AD41" s="49" t="s">
        <v>153</v>
      </c>
      <c r="AE41" s="49" t="s">
        <v>153</v>
      </c>
      <c r="AF41" s="49" t="s">
        <v>153</v>
      </c>
      <c r="AG41" s="49" t="s">
        <v>153</v>
      </c>
      <c r="AH41" s="49">
        <v>0.95</v>
      </c>
      <c r="AI41" s="49" t="s">
        <v>153</v>
      </c>
      <c r="AJ41" s="49" t="s">
        <v>153</v>
      </c>
      <c r="AK41" s="49" t="s">
        <v>153</v>
      </c>
      <c r="AL41" s="49" t="s">
        <v>153</v>
      </c>
      <c r="AM41" s="49" t="s">
        <v>153</v>
      </c>
      <c r="AN41" s="45">
        <f>SUM(P41:INDEX(P41:AA41,1,$P$3))</f>
        <v>2.56</v>
      </c>
      <c r="AO41" s="45">
        <f>SUM(AB41:INDEX(AB41:AM41,1,$P$3))</f>
        <v>0.95</v>
      </c>
      <c r="AP41" s="45">
        <f t="shared" si="1"/>
        <v>-1.61</v>
      </c>
      <c r="AQ41" s="50" t="str">
        <f>IF(COUNTA(AB41:INDEX(AB41:AM41,1,$P$3))=0,"Not Reported",IF(AO41&gt;=AN41,"On Track","Off Track"))</f>
        <v>Off Track</v>
      </c>
      <c r="AR41" s="51" t="s">
        <v>153</v>
      </c>
      <c r="AS41" s="49" t="s">
        <v>344</v>
      </c>
      <c r="AT41" s="52" t="s">
        <v>345</v>
      </c>
      <c r="AU41" s="18" t="s">
        <v>156</v>
      </c>
      <c r="AV41" s="53" t="s">
        <v>157</v>
      </c>
      <c r="AW41" s="54" t="s">
        <v>158</v>
      </c>
      <c r="AX41" s="45" t="s">
        <v>159</v>
      </c>
    </row>
    <row r="42" spans="1:50" ht="34" customHeight="1" x14ac:dyDescent="0.3">
      <c r="A42" s="54" t="s">
        <v>282</v>
      </c>
      <c r="B42" s="54" t="s">
        <v>338</v>
      </c>
      <c r="C42" s="54" t="s">
        <v>256</v>
      </c>
      <c r="D42" s="44" t="s">
        <v>346</v>
      </c>
      <c r="E42" s="44" t="s">
        <v>162</v>
      </c>
      <c r="F42" s="44" t="s">
        <v>144</v>
      </c>
      <c r="G42" s="44">
        <v>0.31</v>
      </c>
      <c r="H42" s="44">
        <v>0.63</v>
      </c>
      <c r="I42" s="44" t="s">
        <v>163</v>
      </c>
      <c r="J42" s="45" t="s">
        <v>146</v>
      </c>
      <c r="K42" s="45" t="s">
        <v>147</v>
      </c>
      <c r="L42" s="46" t="s">
        <v>148</v>
      </c>
      <c r="M42" s="46" t="s">
        <v>148</v>
      </c>
      <c r="N42" s="45" t="s">
        <v>149</v>
      </c>
      <c r="O42" s="47" t="str">
        <f>CHOOSE('01 Dashboard'!$B$4,"Jul","Aug","Sep","Oct","Nov","Dec","Jan","Feb","Mar","Apr","May","Jun")</f>
        <v>Jan</v>
      </c>
      <c r="P42" s="55"/>
      <c r="Q42" s="55"/>
      <c r="R42" s="55">
        <v>0.63</v>
      </c>
      <c r="S42" s="55"/>
      <c r="T42" s="55"/>
      <c r="U42" s="55">
        <v>0.63</v>
      </c>
      <c r="V42" s="55">
        <v>0.63</v>
      </c>
      <c r="W42" s="55"/>
      <c r="X42" s="55">
        <v>0.63</v>
      </c>
      <c r="Y42" s="55" t="s">
        <v>347</v>
      </c>
      <c r="Z42" s="55"/>
      <c r="AA42" s="55">
        <v>0.63</v>
      </c>
      <c r="AB42" s="49" t="s">
        <v>153</v>
      </c>
      <c r="AC42" s="49" t="s">
        <v>153</v>
      </c>
      <c r="AD42" s="49" t="s">
        <v>153</v>
      </c>
      <c r="AE42" s="49" t="s">
        <v>153</v>
      </c>
      <c r="AF42" s="49" t="s">
        <v>153</v>
      </c>
      <c r="AG42" s="49" t="s">
        <v>153</v>
      </c>
      <c r="AH42" s="49">
        <v>0</v>
      </c>
      <c r="AI42" s="49" t="s">
        <v>153</v>
      </c>
      <c r="AJ42" s="49" t="s">
        <v>153</v>
      </c>
      <c r="AK42" s="49" t="s">
        <v>153</v>
      </c>
      <c r="AL42" s="49" t="s">
        <v>153</v>
      </c>
      <c r="AM42" s="49" t="s">
        <v>153</v>
      </c>
      <c r="AN42" s="45">
        <f>SUM(P42:INDEX(P42:AA42,1,$P$3))</f>
        <v>1.8900000000000001</v>
      </c>
      <c r="AO42" s="45">
        <f>SUM(AB42:INDEX(AB42:AM42,1,$P$3))</f>
        <v>0</v>
      </c>
      <c r="AP42" s="45">
        <f t="shared" si="1"/>
        <v>-1.8900000000000001</v>
      </c>
      <c r="AQ42" s="50" t="str">
        <f>IF(COUNTA(AB42:INDEX(AB42:AM42,1,$P$3))=0,"Not Reported",IF(AO42&gt;=AN42,"On Track","Off Track"))</f>
        <v>Off Track</v>
      </c>
      <c r="AR42" s="51" t="s">
        <v>237</v>
      </c>
      <c r="AS42" s="49" t="s">
        <v>348</v>
      </c>
      <c r="AT42" s="52" t="s">
        <v>349</v>
      </c>
      <c r="AU42" s="18" t="s">
        <v>156</v>
      </c>
      <c r="AV42" s="53" t="s">
        <v>157</v>
      </c>
      <c r="AW42" s="48" t="s">
        <v>158</v>
      </c>
      <c r="AX42" s="45" t="s">
        <v>159</v>
      </c>
    </row>
    <row r="43" spans="1:50" ht="34" customHeight="1" x14ac:dyDescent="0.3">
      <c r="A43" s="43" t="s">
        <v>282</v>
      </c>
      <c r="B43" s="43" t="s">
        <v>338</v>
      </c>
      <c r="C43" s="43" t="s">
        <v>256</v>
      </c>
      <c r="D43" s="44" t="s">
        <v>350</v>
      </c>
      <c r="E43" s="44" t="s">
        <v>162</v>
      </c>
      <c r="F43" s="44" t="s">
        <v>144</v>
      </c>
      <c r="G43" s="44">
        <v>0.67</v>
      </c>
      <c r="H43" s="44">
        <v>0.87</v>
      </c>
      <c r="I43" s="44" t="s">
        <v>163</v>
      </c>
      <c r="J43" s="45" t="s">
        <v>146</v>
      </c>
      <c r="K43" s="45" t="s">
        <v>147</v>
      </c>
      <c r="L43" s="46" t="s">
        <v>148</v>
      </c>
      <c r="M43" s="46" t="s">
        <v>148</v>
      </c>
      <c r="N43" s="45" t="s">
        <v>149</v>
      </c>
      <c r="O43" s="47" t="str">
        <f>CHOOSE('01 Dashboard'!$B$4,"Jul","Aug","Sep","Oct","Nov","Dec","Jan","Feb","Mar","Apr","May","Jun")</f>
        <v>Jan</v>
      </c>
      <c r="P43" s="48"/>
      <c r="Q43" s="48"/>
      <c r="R43" s="48">
        <v>0.77</v>
      </c>
      <c r="S43" s="48"/>
      <c r="T43" s="48"/>
      <c r="U43" s="48">
        <v>0.81</v>
      </c>
      <c r="V43" s="48">
        <v>0.81</v>
      </c>
      <c r="W43" s="48"/>
      <c r="X43" s="48">
        <v>0.84</v>
      </c>
      <c r="Y43" s="48"/>
      <c r="Z43" s="48"/>
      <c r="AA43" s="48">
        <v>0.87</v>
      </c>
      <c r="AB43" s="49" t="s">
        <v>153</v>
      </c>
      <c r="AC43" s="49" t="s">
        <v>153</v>
      </c>
      <c r="AD43" s="49" t="s">
        <v>153</v>
      </c>
      <c r="AE43" s="49" t="s">
        <v>153</v>
      </c>
      <c r="AF43" s="49" t="s">
        <v>153</v>
      </c>
      <c r="AG43" s="49" t="s">
        <v>153</v>
      </c>
      <c r="AH43" s="49">
        <v>0.67</v>
      </c>
      <c r="AI43" s="49" t="s">
        <v>153</v>
      </c>
      <c r="AJ43" s="49" t="s">
        <v>153</v>
      </c>
      <c r="AK43" s="49" t="s">
        <v>153</v>
      </c>
      <c r="AL43" s="49" t="s">
        <v>153</v>
      </c>
      <c r="AM43" s="49" t="s">
        <v>153</v>
      </c>
      <c r="AN43" s="45">
        <f>SUM(P43:INDEX(P43:AA43,1,$P$3))</f>
        <v>2.39</v>
      </c>
      <c r="AO43" s="45">
        <f>SUM(AB43:INDEX(AB43:AM43,1,$P$3))</f>
        <v>0.67</v>
      </c>
      <c r="AP43" s="45">
        <f t="shared" si="1"/>
        <v>-1.7200000000000002</v>
      </c>
      <c r="AQ43" s="50" t="str">
        <f>IF(COUNTA(AB43:INDEX(AB43:AM43,1,$P$3))=0,"Not Reported",IF(AO43&gt;=AN43,"On Track","Off Track"))</f>
        <v>Off Track</v>
      </c>
      <c r="AR43" s="51" t="s">
        <v>153</v>
      </c>
      <c r="AS43" s="49" t="s">
        <v>351</v>
      </c>
      <c r="AT43" s="52" t="s">
        <v>352</v>
      </c>
      <c r="AU43" s="18" t="s">
        <v>156</v>
      </c>
      <c r="AV43" s="53" t="s">
        <v>157</v>
      </c>
      <c r="AW43" s="54" t="s">
        <v>158</v>
      </c>
      <c r="AX43" s="45" t="s">
        <v>159</v>
      </c>
    </row>
    <row r="44" spans="1:50" ht="34" customHeight="1" x14ac:dyDescent="0.3">
      <c r="A44" s="54" t="s">
        <v>282</v>
      </c>
      <c r="B44" s="54" t="s">
        <v>353</v>
      </c>
      <c r="C44" s="54" t="s">
        <v>256</v>
      </c>
      <c r="D44" s="44" t="s">
        <v>354</v>
      </c>
      <c r="E44" s="44" t="s">
        <v>143</v>
      </c>
      <c r="F44" s="44" t="s">
        <v>144</v>
      </c>
      <c r="G44" s="44">
        <v>0</v>
      </c>
      <c r="H44" s="44">
        <v>4</v>
      </c>
      <c r="I44" s="44" t="s">
        <v>182</v>
      </c>
      <c r="J44" s="45" t="s">
        <v>146</v>
      </c>
      <c r="K44" s="45" t="s">
        <v>147</v>
      </c>
      <c r="L44" s="46" t="s">
        <v>148</v>
      </c>
      <c r="M44" s="46" t="s">
        <v>148</v>
      </c>
      <c r="N44" s="45" t="s">
        <v>149</v>
      </c>
      <c r="O44" s="47" t="str">
        <f>CHOOSE('01 Dashboard'!$B$4,"Jul","Aug","Sep","Oct","Nov","Dec","Jan","Feb","Mar","Apr","May","Jun")</f>
        <v>Jan</v>
      </c>
      <c r="P44" s="55"/>
      <c r="Q44" s="55"/>
      <c r="R44" s="55"/>
      <c r="S44" s="55"/>
      <c r="T44" s="55"/>
      <c r="U44" s="55"/>
      <c r="V44" s="55"/>
      <c r="W44" s="55"/>
      <c r="X44" s="55"/>
      <c r="Y44" s="55"/>
      <c r="Z44" s="55"/>
      <c r="AA44" s="55">
        <v>4</v>
      </c>
      <c r="AB44" s="49" t="s">
        <v>153</v>
      </c>
      <c r="AC44" s="49" t="s">
        <v>153</v>
      </c>
      <c r="AD44" s="49" t="s">
        <v>153</v>
      </c>
      <c r="AE44" s="49" t="s">
        <v>153</v>
      </c>
      <c r="AF44" s="49" t="s">
        <v>153</v>
      </c>
      <c r="AG44" s="49" t="s">
        <v>153</v>
      </c>
      <c r="AH44" s="49" t="s">
        <v>153</v>
      </c>
      <c r="AI44" s="49" t="s">
        <v>153</v>
      </c>
      <c r="AJ44" s="49" t="s">
        <v>153</v>
      </c>
      <c r="AK44" s="49" t="s">
        <v>153</v>
      </c>
      <c r="AL44" s="49" t="s">
        <v>153</v>
      </c>
      <c r="AM44" s="49" t="s">
        <v>153</v>
      </c>
      <c r="AN44" s="45">
        <f>SUM(P44:INDEX(P44:AA44,1,$P$3))</f>
        <v>0</v>
      </c>
      <c r="AO44" s="45">
        <f>SUM(AB44:INDEX(AB44:AM44,1,$P$3))</f>
        <v>0</v>
      </c>
      <c r="AP44" s="45">
        <f t="shared" si="1"/>
        <v>0</v>
      </c>
      <c r="AQ44" s="50" t="s">
        <v>35</v>
      </c>
      <c r="AR44" s="51" t="s">
        <v>237</v>
      </c>
      <c r="AS44" s="49" t="s">
        <v>355</v>
      </c>
      <c r="AT44" s="52" t="s">
        <v>356</v>
      </c>
      <c r="AU44" s="18" t="s">
        <v>156</v>
      </c>
      <c r="AV44" s="53" t="s">
        <v>157</v>
      </c>
      <c r="AW44" s="48" t="s">
        <v>158</v>
      </c>
      <c r="AX44" s="45" t="s">
        <v>159</v>
      </c>
    </row>
    <row r="45" spans="1:50" ht="34" customHeight="1" x14ac:dyDescent="0.3">
      <c r="A45" s="43" t="s">
        <v>282</v>
      </c>
      <c r="B45" s="43" t="s">
        <v>357</v>
      </c>
      <c r="C45" s="43" t="s">
        <v>358</v>
      </c>
      <c r="D45" s="44" t="s">
        <v>359</v>
      </c>
      <c r="E45" s="44" t="s">
        <v>209</v>
      </c>
      <c r="F45" s="44" t="s">
        <v>144</v>
      </c>
      <c r="G45" s="44" t="s">
        <v>360</v>
      </c>
      <c r="H45" s="44">
        <v>158166667</v>
      </c>
      <c r="I45" s="44" t="s">
        <v>210</v>
      </c>
      <c r="J45" s="45" t="s">
        <v>146</v>
      </c>
      <c r="K45" s="45" t="s">
        <v>147</v>
      </c>
      <c r="L45" s="46" t="s">
        <v>148</v>
      </c>
      <c r="M45" s="46" t="s">
        <v>148</v>
      </c>
      <c r="N45" s="45" t="s">
        <v>149</v>
      </c>
      <c r="O45" s="47" t="str">
        <f>CHOOSE('01 Dashboard'!$B$4,"Jul","Aug","Sep","Oct","Nov","Dec","Jan","Feb","Mar","Apr","May","Jun")</f>
        <v>Jan</v>
      </c>
      <c r="P45" s="48">
        <v>158166667</v>
      </c>
      <c r="Q45" s="48">
        <v>158166667</v>
      </c>
      <c r="R45" s="48">
        <v>158166667</v>
      </c>
      <c r="S45" s="48">
        <v>158166667</v>
      </c>
      <c r="T45" s="48">
        <v>158166667</v>
      </c>
      <c r="U45" s="48">
        <v>158166667</v>
      </c>
      <c r="V45" s="48">
        <v>158166667</v>
      </c>
      <c r="W45" s="48">
        <v>158166667</v>
      </c>
      <c r="X45" s="48">
        <v>158166667</v>
      </c>
      <c r="Y45" s="48">
        <v>158166667</v>
      </c>
      <c r="Z45" s="48">
        <v>158166667</v>
      </c>
      <c r="AA45" s="48">
        <v>158166667</v>
      </c>
      <c r="AB45" s="49" t="s">
        <v>153</v>
      </c>
      <c r="AC45" s="49" t="s">
        <v>153</v>
      </c>
      <c r="AD45" s="49" t="s">
        <v>153</v>
      </c>
      <c r="AE45" s="49" t="s">
        <v>153</v>
      </c>
      <c r="AF45" s="49" t="s">
        <v>153</v>
      </c>
      <c r="AG45" s="49" t="s">
        <v>153</v>
      </c>
      <c r="AH45" s="49">
        <v>182435000</v>
      </c>
      <c r="AI45" s="49" t="s">
        <v>153</v>
      </c>
      <c r="AJ45" s="49" t="s">
        <v>153</v>
      </c>
      <c r="AK45" s="49" t="s">
        <v>153</v>
      </c>
      <c r="AL45" s="49" t="s">
        <v>153</v>
      </c>
      <c r="AM45" s="49" t="s">
        <v>153</v>
      </c>
      <c r="AN45" s="45">
        <f>SUM(P45:INDEX(P45:AA45,1,$P$3))</f>
        <v>1107166669</v>
      </c>
      <c r="AO45" s="45">
        <f>SUM(AB45:INDEX(AB45:AM45,1,$P$3))</f>
        <v>182435000</v>
      </c>
      <c r="AP45" s="45">
        <f t="shared" si="1"/>
        <v>-924731669</v>
      </c>
      <c r="AQ45" s="50" t="str">
        <f>IF(COUNTA(AB45:INDEX(AB45:AM45,1,$P$3))=0,"Not Reported",IF(AO45&gt;=AN45,"On Track","Off Track"))</f>
        <v>Off Track</v>
      </c>
      <c r="AR45" s="51" t="s">
        <v>153</v>
      </c>
      <c r="AS45" s="49" t="s">
        <v>361</v>
      </c>
      <c r="AT45" s="52" t="s">
        <v>362</v>
      </c>
      <c r="AU45" s="18" t="s">
        <v>156</v>
      </c>
      <c r="AV45" s="53" t="s">
        <v>157</v>
      </c>
      <c r="AW45" s="54" t="s">
        <v>158</v>
      </c>
      <c r="AX45" s="45" t="s">
        <v>159</v>
      </c>
    </row>
    <row r="46" spans="1:50" ht="34" customHeight="1" x14ac:dyDescent="0.3">
      <c r="A46" s="54" t="s">
        <v>282</v>
      </c>
      <c r="B46" s="54" t="s">
        <v>363</v>
      </c>
      <c r="C46" s="54" t="s">
        <v>289</v>
      </c>
      <c r="D46" s="44" t="s">
        <v>364</v>
      </c>
      <c r="E46" s="44" t="s">
        <v>143</v>
      </c>
      <c r="F46" s="44" t="s">
        <v>144</v>
      </c>
      <c r="G46" s="44" t="s">
        <v>360</v>
      </c>
      <c r="H46" s="44">
        <v>0</v>
      </c>
      <c r="I46" s="44" t="s">
        <v>182</v>
      </c>
      <c r="J46" s="45" t="s">
        <v>146</v>
      </c>
      <c r="K46" s="45" t="s">
        <v>147</v>
      </c>
      <c r="L46" s="46" t="s">
        <v>148</v>
      </c>
      <c r="M46" s="46" t="s">
        <v>148</v>
      </c>
      <c r="N46" s="45" t="s">
        <v>149</v>
      </c>
      <c r="O46" s="47" t="str">
        <f>CHOOSE('01 Dashboard'!$B$4,"Jul","Aug","Sep","Oct","Nov","Dec","Jan","Feb","Mar","Apr","May","Jun")</f>
        <v>Jan</v>
      </c>
      <c r="P46" s="55">
        <v>0</v>
      </c>
      <c r="Q46" s="55">
        <v>0</v>
      </c>
      <c r="R46" s="55">
        <v>0</v>
      </c>
      <c r="S46" s="55">
        <v>0</v>
      </c>
      <c r="T46" s="55">
        <v>0</v>
      </c>
      <c r="U46" s="55">
        <v>0</v>
      </c>
      <c r="V46" s="55">
        <v>0</v>
      </c>
      <c r="W46" s="55">
        <v>0</v>
      </c>
      <c r="X46" s="55">
        <v>0</v>
      </c>
      <c r="Y46" s="55">
        <v>0</v>
      </c>
      <c r="Z46" s="55">
        <v>0</v>
      </c>
      <c r="AA46" s="55">
        <v>0</v>
      </c>
      <c r="AB46" s="49" t="s">
        <v>153</v>
      </c>
      <c r="AC46" s="49" t="s">
        <v>153</v>
      </c>
      <c r="AD46" s="49" t="s">
        <v>153</v>
      </c>
      <c r="AE46" s="49" t="s">
        <v>153</v>
      </c>
      <c r="AF46" s="49" t="s">
        <v>153</v>
      </c>
      <c r="AG46" s="49" t="s">
        <v>153</v>
      </c>
      <c r="AH46" s="49">
        <v>12</v>
      </c>
      <c r="AI46" s="49" t="s">
        <v>153</v>
      </c>
      <c r="AJ46" s="49" t="s">
        <v>153</v>
      </c>
      <c r="AK46" s="49" t="s">
        <v>153</v>
      </c>
      <c r="AL46" s="49" t="s">
        <v>153</v>
      </c>
      <c r="AM46" s="49" t="s">
        <v>153</v>
      </c>
      <c r="AN46" s="45">
        <f>SUM(P46:INDEX(P46:AA46,1,$P$3))</f>
        <v>0</v>
      </c>
      <c r="AO46" s="45">
        <f>SUM(AB46:INDEX(AB46:AM46,1,$P$3))</f>
        <v>12</v>
      </c>
      <c r="AP46" s="45">
        <f t="shared" si="1"/>
        <v>12</v>
      </c>
      <c r="AQ46" s="50" t="str">
        <f>IF(COUNTA(AB46:INDEX(AB46:AM46,1,$P$3))=0,"Not Reported",IF(AO46&gt;=AN46,"On Track","Off Track"))</f>
        <v>On Track</v>
      </c>
      <c r="AR46" s="51" t="s">
        <v>153</v>
      </c>
      <c r="AS46" s="49" t="s">
        <v>365</v>
      </c>
      <c r="AT46" s="52" t="s">
        <v>366</v>
      </c>
      <c r="AU46" s="27" t="s">
        <v>243</v>
      </c>
      <c r="AV46" s="53" t="s">
        <v>157</v>
      </c>
      <c r="AW46" s="48" t="s">
        <v>244</v>
      </c>
      <c r="AX46" s="45" t="s">
        <v>245</v>
      </c>
    </row>
    <row r="47" spans="1:50" ht="34" customHeight="1" x14ac:dyDescent="0.3">
      <c r="A47" s="43" t="s">
        <v>282</v>
      </c>
      <c r="B47" s="43" t="s">
        <v>363</v>
      </c>
      <c r="C47" s="43" t="s">
        <v>289</v>
      </c>
      <c r="D47" s="44" t="s">
        <v>367</v>
      </c>
      <c r="E47" s="44" t="s">
        <v>209</v>
      </c>
      <c r="F47" s="44" t="s">
        <v>144</v>
      </c>
      <c r="G47" s="44" t="s">
        <v>360</v>
      </c>
      <c r="H47" s="44">
        <v>2</v>
      </c>
      <c r="I47" s="44" t="s">
        <v>210</v>
      </c>
      <c r="J47" s="45" t="s">
        <v>146</v>
      </c>
      <c r="K47" s="45" t="s">
        <v>147</v>
      </c>
      <c r="L47" s="46" t="s">
        <v>148</v>
      </c>
      <c r="M47" s="46" t="s">
        <v>148</v>
      </c>
      <c r="N47" s="45" t="s">
        <v>149</v>
      </c>
      <c r="O47" s="47" t="str">
        <f>CHOOSE('01 Dashboard'!$B$4,"Jul","Aug","Sep","Oct","Nov","Dec","Jan","Feb","Mar","Apr","May","Jun")</f>
        <v>Jan</v>
      </c>
      <c r="P47" s="48" t="s">
        <v>368</v>
      </c>
      <c r="Q47" s="48" t="s">
        <v>368</v>
      </c>
      <c r="R47" s="48" t="s">
        <v>368</v>
      </c>
      <c r="S47" s="48" t="s">
        <v>368</v>
      </c>
      <c r="T47" s="48" t="s">
        <v>368</v>
      </c>
      <c r="U47" s="48" t="s">
        <v>368</v>
      </c>
      <c r="V47" s="48" t="s">
        <v>368</v>
      </c>
      <c r="W47" s="48" t="s">
        <v>368</v>
      </c>
      <c r="X47" s="48" t="s">
        <v>368</v>
      </c>
      <c r="Y47" s="48" t="s">
        <v>368</v>
      </c>
      <c r="Z47" s="48" t="s">
        <v>368</v>
      </c>
      <c r="AA47" s="48" t="s">
        <v>368</v>
      </c>
      <c r="AB47" s="49" t="s">
        <v>153</v>
      </c>
      <c r="AC47" s="49" t="s">
        <v>153</v>
      </c>
      <c r="AD47" s="49" t="s">
        <v>153</v>
      </c>
      <c r="AE47" s="49" t="s">
        <v>153</v>
      </c>
      <c r="AF47" s="49" t="s">
        <v>153</v>
      </c>
      <c r="AG47" s="49" t="s">
        <v>153</v>
      </c>
      <c r="AH47" s="49">
        <v>1</v>
      </c>
      <c r="AI47" s="49" t="s">
        <v>153</v>
      </c>
      <c r="AJ47" s="49" t="s">
        <v>153</v>
      </c>
      <c r="AK47" s="49" t="s">
        <v>153</v>
      </c>
      <c r="AL47" s="49" t="s">
        <v>153</v>
      </c>
      <c r="AM47" s="49" t="s">
        <v>153</v>
      </c>
      <c r="AN47" s="45">
        <f>SUM(P47:INDEX(P47:AA47,1,$P$3))</f>
        <v>0</v>
      </c>
      <c r="AO47" s="45">
        <f>SUM(AB47:INDEX(AB47:AM47,1,$P$3))</f>
        <v>1</v>
      </c>
      <c r="AP47" s="45">
        <f t="shared" si="1"/>
        <v>1</v>
      </c>
      <c r="AQ47" s="50" t="str">
        <f>IF(COUNTA(AB47:INDEX(AB47:AM47,1,$P$3))=0,"Not Reported",IF(AO47&gt;=AN47,"On Track","Off Track"))</f>
        <v>On Track</v>
      </c>
      <c r="AR47" s="51" t="s">
        <v>153</v>
      </c>
      <c r="AS47" s="49" t="s">
        <v>369</v>
      </c>
      <c r="AT47" s="52" t="s">
        <v>370</v>
      </c>
      <c r="AU47" s="27" t="s">
        <v>243</v>
      </c>
      <c r="AV47" s="53" t="s">
        <v>157</v>
      </c>
      <c r="AW47" s="54" t="s">
        <v>244</v>
      </c>
      <c r="AX47" s="45" t="s">
        <v>245</v>
      </c>
    </row>
    <row r="48" spans="1:50" ht="34" customHeight="1" x14ac:dyDescent="0.3">
      <c r="A48" s="54" t="s">
        <v>282</v>
      </c>
      <c r="B48" s="54" t="s">
        <v>371</v>
      </c>
      <c r="C48" s="54" t="s">
        <v>289</v>
      </c>
      <c r="D48" s="44" t="s">
        <v>372</v>
      </c>
      <c r="E48" s="44" t="s">
        <v>143</v>
      </c>
      <c r="F48" s="44" t="s">
        <v>144</v>
      </c>
      <c r="G48" s="44">
        <v>0</v>
      </c>
      <c r="H48" s="44">
        <v>0</v>
      </c>
      <c r="I48" s="44" t="s">
        <v>182</v>
      </c>
      <c r="J48" s="45" t="s">
        <v>146</v>
      </c>
      <c r="K48" s="45" t="s">
        <v>147</v>
      </c>
      <c r="L48" s="46" t="s">
        <v>148</v>
      </c>
      <c r="M48" s="46" t="s">
        <v>148</v>
      </c>
      <c r="N48" s="45" t="s">
        <v>149</v>
      </c>
      <c r="O48" s="47" t="str">
        <f>CHOOSE('01 Dashboard'!$B$4,"Jul","Aug","Sep","Oct","Nov","Dec","Jan","Feb","Mar","Apr","May","Jun")</f>
        <v>Jan</v>
      </c>
      <c r="P48" s="55">
        <v>0</v>
      </c>
      <c r="Q48" s="55">
        <v>0</v>
      </c>
      <c r="R48" s="55">
        <v>0</v>
      </c>
      <c r="S48" s="55">
        <v>0</v>
      </c>
      <c r="T48" s="55">
        <v>0</v>
      </c>
      <c r="U48" s="55">
        <v>0</v>
      </c>
      <c r="V48" s="55">
        <v>0</v>
      </c>
      <c r="W48" s="55">
        <v>0</v>
      </c>
      <c r="X48" s="55">
        <v>0</v>
      </c>
      <c r="Y48" s="55">
        <v>0</v>
      </c>
      <c r="Z48" s="55">
        <v>0</v>
      </c>
      <c r="AA48" s="55">
        <v>0</v>
      </c>
      <c r="AB48" s="49" t="s">
        <v>153</v>
      </c>
      <c r="AC48" s="49" t="s">
        <v>153</v>
      </c>
      <c r="AD48" s="49" t="s">
        <v>153</v>
      </c>
      <c r="AE48" s="49" t="s">
        <v>153</v>
      </c>
      <c r="AF48" s="49" t="s">
        <v>153</v>
      </c>
      <c r="AG48" s="49" t="s">
        <v>153</v>
      </c>
      <c r="AH48" s="49">
        <v>12</v>
      </c>
      <c r="AI48" s="49" t="s">
        <v>153</v>
      </c>
      <c r="AJ48" s="49" t="s">
        <v>153</v>
      </c>
      <c r="AK48" s="49" t="s">
        <v>153</v>
      </c>
      <c r="AL48" s="49" t="s">
        <v>153</v>
      </c>
      <c r="AM48" s="49" t="s">
        <v>153</v>
      </c>
      <c r="AN48" s="45">
        <f>SUM(P48:INDEX(P48:AA48,1,$P$3))</f>
        <v>0</v>
      </c>
      <c r="AO48" s="45">
        <f>SUM(AB48:INDEX(AB48:AM48,1,$P$3))</f>
        <v>12</v>
      </c>
      <c r="AP48" s="45">
        <f t="shared" si="1"/>
        <v>12</v>
      </c>
      <c r="AQ48" s="50" t="str">
        <f>IF(COUNTA(AB48:INDEX(AB48:AM48,1,$P$3))=0,"Not Reported",IF(AO48&gt;=AN48,"On Track","Off Track"))</f>
        <v>On Track</v>
      </c>
      <c r="AR48" s="51" t="s">
        <v>153</v>
      </c>
      <c r="AS48" s="49" t="s">
        <v>373</v>
      </c>
      <c r="AT48" s="52" t="s">
        <v>374</v>
      </c>
      <c r="AU48" s="22" t="s">
        <v>203</v>
      </c>
      <c r="AV48" s="22" t="s">
        <v>204</v>
      </c>
      <c r="AW48" s="48" t="s">
        <v>205</v>
      </c>
      <c r="AX48" s="45" t="s">
        <v>206</v>
      </c>
    </row>
    <row r="49" spans="1:50" ht="34" customHeight="1" x14ac:dyDescent="0.3">
      <c r="A49" s="43" t="s">
        <v>282</v>
      </c>
      <c r="B49" s="43" t="s">
        <v>371</v>
      </c>
      <c r="C49" s="43" t="s">
        <v>289</v>
      </c>
      <c r="D49" s="44" t="s">
        <v>375</v>
      </c>
      <c r="E49" s="44" t="s">
        <v>143</v>
      </c>
      <c r="F49" s="44" t="s">
        <v>144</v>
      </c>
      <c r="G49" s="44">
        <v>0</v>
      </c>
      <c r="H49" s="44">
        <v>0</v>
      </c>
      <c r="I49" s="44" t="s">
        <v>182</v>
      </c>
      <c r="J49" s="45" t="s">
        <v>146</v>
      </c>
      <c r="K49" s="45" t="s">
        <v>147</v>
      </c>
      <c r="L49" s="46" t="s">
        <v>148</v>
      </c>
      <c r="M49" s="46" t="s">
        <v>148</v>
      </c>
      <c r="N49" s="45" t="s">
        <v>149</v>
      </c>
      <c r="O49" s="47" t="str">
        <f>CHOOSE('01 Dashboard'!$B$4,"Jul","Aug","Sep","Oct","Nov","Dec","Jan","Feb","Mar","Apr","May","Jun")</f>
        <v>Jan</v>
      </c>
      <c r="P49" s="48">
        <v>0</v>
      </c>
      <c r="Q49" s="48">
        <v>0</v>
      </c>
      <c r="R49" s="48">
        <v>0</v>
      </c>
      <c r="S49" s="48">
        <v>0</v>
      </c>
      <c r="T49" s="48">
        <v>0</v>
      </c>
      <c r="U49" s="48">
        <v>0</v>
      </c>
      <c r="V49" s="48">
        <v>0</v>
      </c>
      <c r="W49" s="48">
        <v>0</v>
      </c>
      <c r="X49" s="48">
        <v>0</v>
      </c>
      <c r="Y49" s="48">
        <v>0</v>
      </c>
      <c r="Z49" s="48">
        <v>0</v>
      </c>
      <c r="AA49" s="48">
        <v>0</v>
      </c>
      <c r="AB49" s="49" t="s">
        <v>153</v>
      </c>
      <c r="AC49" s="49" t="s">
        <v>153</v>
      </c>
      <c r="AD49" s="49" t="s">
        <v>153</v>
      </c>
      <c r="AE49" s="49" t="s">
        <v>153</v>
      </c>
      <c r="AF49" s="49" t="s">
        <v>153</v>
      </c>
      <c r="AG49" s="49" t="s">
        <v>153</v>
      </c>
      <c r="AH49" s="49">
        <v>4</v>
      </c>
      <c r="AI49" s="49" t="s">
        <v>153</v>
      </c>
      <c r="AJ49" s="49" t="s">
        <v>153</v>
      </c>
      <c r="AK49" s="49" t="s">
        <v>153</v>
      </c>
      <c r="AL49" s="49" t="s">
        <v>153</v>
      </c>
      <c r="AM49" s="49" t="s">
        <v>153</v>
      </c>
      <c r="AN49" s="45">
        <f>SUM(P49:INDEX(P49:AA49,1,$P$3))</f>
        <v>0</v>
      </c>
      <c r="AO49" s="45">
        <f>SUM(AB49:INDEX(AB49:AM49,1,$P$3))</f>
        <v>4</v>
      </c>
      <c r="AP49" s="45">
        <f t="shared" si="1"/>
        <v>4</v>
      </c>
      <c r="AQ49" s="50" t="str">
        <f>IF(COUNTA(AB49:INDEX(AB49:AM49,1,$P$3))=0,"Not Reported",IF(AO49&gt;=AN49,"On Track","Off Track"))</f>
        <v>On Track</v>
      </c>
      <c r="AR49" s="51" t="s">
        <v>376</v>
      </c>
      <c r="AS49" s="49" t="s">
        <v>377</v>
      </c>
      <c r="AT49" s="52" t="s">
        <v>378</v>
      </c>
      <c r="AU49" s="22" t="s">
        <v>203</v>
      </c>
      <c r="AV49" s="22" t="s">
        <v>204</v>
      </c>
      <c r="AW49" s="54" t="s">
        <v>205</v>
      </c>
      <c r="AX49" s="45" t="s">
        <v>206</v>
      </c>
    </row>
    <row r="50" spans="1:50" ht="34" customHeight="1" x14ac:dyDescent="0.3">
      <c r="A50" s="54" t="s">
        <v>282</v>
      </c>
      <c r="B50" s="54" t="s">
        <v>371</v>
      </c>
      <c r="C50" s="54" t="s">
        <v>289</v>
      </c>
      <c r="D50" s="44" t="s">
        <v>379</v>
      </c>
      <c r="E50" s="44" t="s">
        <v>143</v>
      </c>
      <c r="F50" s="44" t="s">
        <v>144</v>
      </c>
      <c r="G50" s="44">
        <v>5</v>
      </c>
      <c r="H50" s="44">
        <v>1</v>
      </c>
      <c r="I50" s="44" t="s">
        <v>182</v>
      </c>
      <c r="J50" s="45" t="s">
        <v>146</v>
      </c>
      <c r="K50" s="45" t="s">
        <v>147</v>
      </c>
      <c r="L50" s="46" t="s">
        <v>148</v>
      </c>
      <c r="M50" s="46" t="s">
        <v>148</v>
      </c>
      <c r="N50" s="45" t="s">
        <v>149</v>
      </c>
      <c r="O50" s="47" t="str">
        <f>CHOOSE('01 Dashboard'!$B$4,"Jul","Aug","Sep","Oct","Nov","Dec","Jan","Feb","Mar","Apr","May","Jun")</f>
        <v>Jan</v>
      </c>
      <c r="P50" s="55">
        <v>1</v>
      </c>
      <c r="Q50" s="55">
        <v>1</v>
      </c>
      <c r="R50" s="55">
        <v>1</v>
      </c>
      <c r="S50" s="55">
        <v>1</v>
      </c>
      <c r="T50" s="55">
        <v>1</v>
      </c>
      <c r="U50" s="55">
        <v>1</v>
      </c>
      <c r="V50" s="55">
        <v>1</v>
      </c>
      <c r="W50" s="55">
        <v>1</v>
      </c>
      <c r="X50" s="55">
        <v>1</v>
      </c>
      <c r="Y50" s="55">
        <v>1</v>
      </c>
      <c r="Z50" s="55">
        <v>1</v>
      </c>
      <c r="AA50" s="55">
        <v>1</v>
      </c>
      <c r="AB50" s="49" t="s">
        <v>153</v>
      </c>
      <c r="AC50" s="49" t="s">
        <v>153</v>
      </c>
      <c r="AD50" s="49" t="s">
        <v>153</v>
      </c>
      <c r="AE50" s="49" t="s">
        <v>153</v>
      </c>
      <c r="AF50" s="49" t="s">
        <v>153</v>
      </c>
      <c r="AG50" s="49" t="s">
        <v>153</v>
      </c>
      <c r="AH50" s="49">
        <v>0</v>
      </c>
      <c r="AI50" s="49" t="s">
        <v>153</v>
      </c>
      <c r="AJ50" s="49" t="s">
        <v>153</v>
      </c>
      <c r="AK50" s="49" t="s">
        <v>153</v>
      </c>
      <c r="AL50" s="49" t="s">
        <v>153</v>
      </c>
      <c r="AM50" s="49" t="s">
        <v>153</v>
      </c>
      <c r="AN50" s="45">
        <f>SUM(P50:INDEX(P50:AA50,1,$P$3))</f>
        <v>7</v>
      </c>
      <c r="AO50" s="45">
        <f>SUM(AB50:INDEX(AB50:AM50,1,$P$3))</f>
        <v>0</v>
      </c>
      <c r="AP50" s="45">
        <f t="shared" si="1"/>
        <v>-7</v>
      </c>
      <c r="AQ50" s="50" t="str">
        <f>IF(COUNTA(AB50:INDEX(AB50:AM50,1,$P$3))=0,"Not Reported",IF(AO50&gt;=AN50,"On Track","Off Track"))</f>
        <v>Off Track</v>
      </c>
      <c r="AR50" s="51" t="s">
        <v>153</v>
      </c>
      <c r="AS50" s="49" t="s">
        <v>380</v>
      </c>
      <c r="AT50" s="52" t="s">
        <v>381</v>
      </c>
      <c r="AU50" s="27" t="s">
        <v>243</v>
      </c>
      <c r="AV50" s="53" t="s">
        <v>157</v>
      </c>
      <c r="AW50" s="48" t="s">
        <v>244</v>
      </c>
      <c r="AX50" s="45" t="s">
        <v>245</v>
      </c>
    </row>
    <row r="51" spans="1:50" ht="34" customHeight="1" x14ac:dyDescent="0.3">
      <c r="A51" s="43" t="s">
        <v>282</v>
      </c>
      <c r="B51" s="43" t="s">
        <v>371</v>
      </c>
      <c r="C51" s="43" t="s">
        <v>289</v>
      </c>
      <c r="D51" s="44" t="s">
        <v>382</v>
      </c>
      <c r="E51" s="44" t="s">
        <v>143</v>
      </c>
      <c r="F51" s="44" t="s">
        <v>144</v>
      </c>
      <c r="G51" s="44">
        <v>0</v>
      </c>
      <c r="H51" s="44">
        <v>0</v>
      </c>
      <c r="I51" s="44" t="s">
        <v>182</v>
      </c>
      <c r="J51" s="45" t="s">
        <v>146</v>
      </c>
      <c r="K51" s="45" t="s">
        <v>147</v>
      </c>
      <c r="L51" s="46" t="s">
        <v>148</v>
      </c>
      <c r="M51" s="46" t="s">
        <v>148</v>
      </c>
      <c r="N51" s="45" t="s">
        <v>149</v>
      </c>
      <c r="O51" s="47" t="str">
        <f>CHOOSE('01 Dashboard'!$B$4,"Jul","Aug","Sep","Oct","Nov","Dec","Jan","Feb","Mar","Apr","May","Jun")</f>
        <v>Jan</v>
      </c>
      <c r="P51" s="48">
        <v>0</v>
      </c>
      <c r="Q51" s="48">
        <v>0</v>
      </c>
      <c r="R51" s="48">
        <v>0</v>
      </c>
      <c r="S51" s="48">
        <v>0</v>
      </c>
      <c r="T51" s="48">
        <v>0</v>
      </c>
      <c r="U51" s="48">
        <v>0</v>
      </c>
      <c r="V51" s="48">
        <v>0</v>
      </c>
      <c r="W51" s="48">
        <v>0</v>
      </c>
      <c r="X51" s="48">
        <v>0</v>
      </c>
      <c r="Y51" s="48">
        <v>0</v>
      </c>
      <c r="Z51" s="48">
        <v>0</v>
      </c>
      <c r="AA51" s="48">
        <v>0</v>
      </c>
      <c r="AB51" s="49" t="s">
        <v>153</v>
      </c>
      <c r="AC51" s="49" t="s">
        <v>153</v>
      </c>
      <c r="AD51" s="49" t="s">
        <v>153</v>
      </c>
      <c r="AE51" s="49" t="s">
        <v>153</v>
      </c>
      <c r="AF51" s="49" t="s">
        <v>153</v>
      </c>
      <c r="AG51" s="49" t="s">
        <v>153</v>
      </c>
      <c r="AH51" s="49">
        <v>16</v>
      </c>
      <c r="AI51" s="49" t="s">
        <v>153</v>
      </c>
      <c r="AJ51" s="49" t="s">
        <v>153</v>
      </c>
      <c r="AK51" s="49" t="s">
        <v>153</v>
      </c>
      <c r="AL51" s="49" t="s">
        <v>153</v>
      </c>
      <c r="AM51" s="49" t="s">
        <v>153</v>
      </c>
      <c r="AN51" s="45">
        <f>SUM(P51:INDEX(P51:AA51,1,$P$3))</f>
        <v>0</v>
      </c>
      <c r="AO51" s="45">
        <f>SUM(AB51:INDEX(AB51:AM51,1,$P$3))</f>
        <v>16</v>
      </c>
      <c r="AP51" s="45">
        <f t="shared" si="1"/>
        <v>16</v>
      </c>
      <c r="AQ51" s="50" t="str">
        <f>IF(COUNTA(AB51:INDEX(AB51:AM51,1,$P$3))=0,"Not Reported",IF(AO51&gt;=AN51,"On Track","Off Track"))</f>
        <v>On Track</v>
      </c>
      <c r="AR51" s="51" t="s">
        <v>153</v>
      </c>
      <c r="AS51" s="49" t="s">
        <v>383</v>
      </c>
      <c r="AT51" s="52" t="s">
        <v>384</v>
      </c>
      <c r="AU51" s="22" t="s">
        <v>203</v>
      </c>
      <c r="AV51" s="22" t="s">
        <v>204</v>
      </c>
      <c r="AW51" s="54" t="s">
        <v>205</v>
      </c>
      <c r="AX51" s="45" t="s">
        <v>206</v>
      </c>
    </row>
    <row r="52" spans="1:50" ht="34" customHeight="1" x14ac:dyDescent="0.3">
      <c r="A52" s="54" t="s">
        <v>282</v>
      </c>
      <c r="B52" s="54" t="s">
        <v>371</v>
      </c>
      <c r="C52" s="54" t="s">
        <v>289</v>
      </c>
      <c r="D52" s="44" t="s">
        <v>385</v>
      </c>
      <c r="E52" s="44" t="s">
        <v>143</v>
      </c>
      <c r="F52" s="44" t="s">
        <v>144</v>
      </c>
      <c r="G52" s="44">
        <v>0</v>
      </c>
      <c r="H52" s="44">
        <v>0</v>
      </c>
      <c r="I52" s="44" t="s">
        <v>182</v>
      </c>
      <c r="J52" s="45" t="s">
        <v>146</v>
      </c>
      <c r="K52" s="45" t="s">
        <v>147</v>
      </c>
      <c r="L52" s="46" t="s">
        <v>148</v>
      </c>
      <c r="M52" s="46" t="s">
        <v>148</v>
      </c>
      <c r="N52" s="45" t="s">
        <v>149</v>
      </c>
      <c r="O52" s="47" t="str">
        <f>CHOOSE('01 Dashboard'!$B$4,"Jul","Aug","Sep","Oct","Nov","Dec","Jan","Feb","Mar","Apr","May","Jun")</f>
        <v>Jan</v>
      </c>
      <c r="P52" s="55">
        <v>0</v>
      </c>
      <c r="Q52" s="55">
        <v>0</v>
      </c>
      <c r="R52" s="55">
        <v>0</v>
      </c>
      <c r="S52" s="55">
        <v>0</v>
      </c>
      <c r="T52" s="55">
        <v>0</v>
      </c>
      <c r="U52" s="55">
        <v>0</v>
      </c>
      <c r="V52" s="55">
        <v>0</v>
      </c>
      <c r="W52" s="55">
        <v>0</v>
      </c>
      <c r="X52" s="55">
        <v>0</v>
      </c>
      <c r="Y52" s="55">
        <v>0</v>
      </c>
      <c r="Z52" s="55">
        <v>0</v>
      </c>
      <c r="AA52" s="55">
        <v>0</v>
      </c>
      <c r="AB52" s="49" t="s">
        <v>153</v>
      </c>
      <c r="AC52" s="49" t="s">
        <v>153</v>
      </c>
      <c r="AD52" s="49" t="s">
        <v>153</v>
      </c>
      <c r="AE52" s="49" t="s">
        <v>153</v>
      </c>
      <c r="AF52" s="49" t="s">
        <v>153</v>
      </c>
      <c r="AG52" s="49" t="s">
        <v>153</v>
      </c>
      <c r="AH52" s="49">
        <v>4</v>
      </c>
      <c r="AI52" s="49" t="s">
        <v>153</v>
      </c>
      <c r="AJ52" s="49" t="s">
        <v>153</v>
      </c>
      <c r="AK52" s="49" t="s">
        <v>153</v>
      </c>
      <c r="AL52" s="49" t="s">
        <v>153</v>
      </c>
      <c r="AM52" s="49" t="s">
        <v>153</v>
      </c>
      <c r="AN52" s="45">
        <f>SUM(P52:INDEX(P52:AA52,1,$P$3))</f>
        <v>0</v>
      </c>
      <c r="AO52" s="45">
        <f>SUM(AB52:INDEX(AB52:AM52,1,$P$3))</f>
        <v>4</v>
      </c>
      <c r="AP52" s="45">
        <f t="shared" si="1"/>
        <v>4</v>
      </c>
      <c r="AQ52" s="50" t="str">
        <f>IF(COUNTA(AB52:INDEX(AB52:AM52,1,$P$3))=0,"Not Reported",IF(AO52&gt;=AN52,"On Track","Off Track"))</f>
        <v>On Track</v>
      </c>
      <c r="AR52" s="51" t="s">
        <v>376</v>
      </c>
      <c r="AS52" s="49" t="s">
        <v>386</v>
      </c>
      <c r="AT52" s="52" t="s">
        <v>387</v>
      </c>
      <c r="AU52" s="22" t="s">
        <v>203</v>
      </c>
      <c r="AV52" s="22" t="s">
        <v>204</v>
      </c>
      <c r="AW52" s="48" t="s">
        <v>205</v>
      </c>
      <c r="AX52" s="45" t="s">
        <v>206</v>
      </c>
    </row>
    <row r="53" spans="1:50" ht="34" customHeight="1" x14ac:dyDescent="0.3">
      <c r="A53" s="43" t="s">
        <v>282</v>
      </c>
      <c r="B53" s="43" t="s">
        <v>371</v>
      </c>
      <c r="C53" s="43" t="s">
        <v>289</v>
      </c>
      <c r="D53" s="44" t="s">
        <v>388</v>
      </c>
      <c r="E53" s="44" t="s">
        <v>143</v>
      </c>
      <c r="F53" s="44" t="s">
        <v>144</v>
      </c>
      <c r="G53" s="44">
        <v>5</v>
      </c>
      <c r="H53" s="44">
        <v>1</v>
      </c>
      <c r="I53" s="44" t="s">
        <v>182</v>
      </c>
      <c r="J53" s="45" t="s">
        <v>146</v>
      </c>
      <c r="K53" s="45" t="s">
        <v>147</v>
      </c>
      <c r="L53" s="46" t="s">
        <v>148</v>
      </c>
      <c r="M53" s="46" t="s">
        <v>148</v>
      </c>
      <c r="N53" s="45" t="s">
        <v>149</v>
      </c>
      <c r="O53" s="47" t="str">
        <f>CHOOSE('01 Dashboard'!$B$4,"Jul","Aug","Sep","Oct","Nov","Dec","Jan","Feb","Mar","Apr","May","Jun")</f>
        <v>Jan</v>
      </c>
      <c r="P53" s="48">
        <v>1</v>
      </c>
      <c r="Q53" s="48">
        <v>1</v>
      </c>
      <c r="R53" s="48">
        <v>1</v>
      </c>
      <c r="S53" s="48">
        <v>1</v>
      </c>
      <c r="T53" s="48">
        <v>1</v>
      </c>
      <c r="U53" s="48">
        <v>1</v>
      </c>
      <c r="V53" s="48">
        <v>1</v>
      </c>
      <c r="W53" s="48">
        <v>1</v>
      </c>
      <c r="X53" s="48">
        <v>1</v>
      </c>
      <c r="Y53" s="48">
        <v>1</v>
      </c>
      <c r="Z53" s="48">
        <v>1</v>
      </c>
      <c r="AA53" s="48">
        <v>1</v>
      </c>
      <c r="AB53" s="49" t="s">
        <v>153</v>
      </c>
      <c r="AC53" s="49" t="s">
        <v>153</v>
      </c>
      <c r="AD53" s="49" t="s">
        <v>153</v>
      </c>
      <c r="AE53" s="49" t="s">
        <v>153</v>
      </c>
      <c r="AF53" s="49" t="s">
        <v>153</v>
      </c>
      <c r="AG53" s="49" t="s">
        <v>153</v>
      </c>
      <c r="AH53" s="49">
        <v>1</v>
      </c>
      <c r="AI53" s="49" t="s">
        <v>153</v>
      </c>
      <c r="AJ53" s="49" t="s">
        <v>153</v>
      </c>
      <c r="AK53" s="49" t="s">
        <v>153</v>
      </c>
      <c r="AL53" s="49" t="s">
        <v>153</v>
      </c>
      <c r="AM53" s="49" t="s">
        <v>153</v>
      </c>
      <c r="AN53" s="45">
        <f>SUM(P53:INDEX(P53:AA53,1,$P$3))</f>
        <v>7</v>
      </c>
      <c r="AO53" s="45">
        <f>SUM(AB53:INDEX(AB53:AM53,1,$P$3))</f>
        <v>1</v>
      </c>
      <c r="AP53" s="45">
        <f t="shared" si="1"/>
        <v>-6</v>
      </c>
      <c r="AQ53" s="50" t="str">
        <f>IF(COUNTA(AB53:INDEX(AB53:AM53,1,$P$3))=0,"Not Reported",IF(AO53&gt;=AN53,"On Track","Off Track"))</f>
        <v>Off Track</v>
      </c>
      <c r="AR53" s="51" t="s">
        <v>153</v>
      </c>
      <c r="AS53" s="49" t="s">
        <v>389</v>
      </c>
      <c r="AT53" s="52" t="s">
        <v>390</v>
      </c>
      <c r="AU53" s="27" t="s">
        <v>243</v>
      </c>
      <c r="AV53" s="53" t="s">
        <v>157</v>
      </c>
      <c r="AW53" s="54" t="s">
        <v>244</v>
      </c>
      <c r="AX53" s="45" t="s">
        <v>245</v>
      </c>
    </row>
    <row r="54" spans="1:50" ht="34" customHeight="1" x14ac:dyDescent="0.3">
      <c r="A54" s="54" t="s">
        <v>282</v>
      </c>
      <c r="B54" s="54" t="s">
        <v>391</v>
      </c>
      <c r="C54" s="54" t="s">
        <v>289</v>
      </c>
      <c r="D54" s="44" t="s">
        <v>392</v>
      </c>
      <c r="E54" s="44" t="s">
        <v>209</v>
      </c>
      <c r="F54" s="44" t="s">
        <v>144</v>
      </c>
      <c r="G54" s="44" t="s">
        <v>393</v>
      </c>
      <c r="H54" s="44" t="s">
        <v>393</v>
      </c>
      <c r="I54" s="44" t="s">
        <v>210</v>
      </c>
      <c r="J54" s="45" t="s">
        <v>146</v>
      </c>
      <c r="K54" s="45" t="s">
        <v>147</v>
      </c>
      <c r="L54" s="46" t="s">
        <v>148</v>
      </c>
      <c r="M54" s="46" t="s">
        <v>148</v>
      </c>
      <c r="N54" s="45" t="s">
        <v>149</v>
      </c>
      <c r="O54" s="47" t="str">
        <f>CHOOSE('01 Dashboard'!$B$4,"Jul","Aug","Sep","Oct","Nov","Dec","Jan","Feb","Mar","Apr","May","Jun")</f>
        <v>Jan</v>
      </c>
      <c r="P54" s="55" t="s">
        <v>393</v>
      </c>
      <c r="Q54" s="55" t="s">
        <v>393</v>
      </c>
      <c r="R54" s="55" t="s">
        <v>393</v>
      </c>
      <c r="S54" s="55" t="s">
        <v>393</v>
      </c>
      <c r="T54" s="55" t="s">
        <v>393</v>
      </c>
      <c r="U54" s="55" t="s">
        <v>393</v>
      </c>
      <c r="V54" s="55" t="s">
        <v>393</v>
      </c>
      <c r="W54" s="55" t="s">
        <v>393</v>
      </c>
      <c r="X54" s="55" t="s">
        <v>393</v>
      </c>
      <c r="Y54" s="55" t="s">
        <v>393</v>
      </c>
      <c r="Z54" s="55" t="s">
        <v>393</v>
      </c>
      <c r="AA54" s="55" t="s">
        <v>393</v>
      </c>
      <c r="AB54" s="49" t="s">
        <v>153</v>
      </c>
      <c r="AC54" s="49" t="s">
        <v>153</v>
      </c>
      <c r="AD54" s="49" t="s">
        <v>153</v>
      </c>
      <c r="AE54" s="49" t="s">
        <v>153</v>
      </c>
      <c r="AF54" s="49" t="s">
        <v>153</v>
      </c>
      <c r="AG54" s="49" t="s">
        <v>153</v>
      </c>
      <c r="AH54" s="49" t="s">
        <v>153</v>
      </c>
      <c r="AI54" s="49" t="s">
        <v>153</v>
      </c>
      <c r="AJ54" s="49" t="s">
        <v>153</v>
      </c>
      <c r="AK54" s="49" t="s">
        <v>153</v>
      </c>
      <c r="AL54" s="49" t="s">
        <v>153</v>
      </c>
      <c r="AM54" s="49" t="s">
        <v>153</v>
      </c>
      <c r="AN54" s="45">
        <f>SUM(P54:INDEX(P54:AA54,1,$P$3))</f>
        <v>0</v>
      </c>
      <c r="AO54" s="45">
        <f>SUM(AB54:INDEX(AB54:AM54,1,$P$3))</f>
        <v>0</v>
      </c>
      <c r="AP54" s="45">
        <f t="shared" si="1"/>
        <v>0</v>
      </c>
      <c r="AQ54" s="50" t="str">
        <f>IF(COUNTA(AB54:INDEX(AB54:AM54,1,$P$3))=0,"Not Reported",IF(AO54&gt;=AN54,"On Track","Off Track"))</f>
        <v>On Track</v>
      </c>
      <c r="AR54" s="51" t="s">
        <v>153</v>
      </c>
      <c r="AS54" s="49" t="s">
        <v>394</v>
      </c>
      <c r="AT54" s="52" t="s">
        <v>395</v>
      </c>
      <c r="AU54" s="22" t="s">
        <v>203</v>
      </c>
      <c r="AV54" s="22" t="s">
        <v>204</v>
      </c>
      <c r="AW54" s="48" t="s">
        <v>205</v>
      </c>
      <c r="AX54" s="45" t="s">
        <v>206</v>
      </c>
    </row>
    <row r="55" spans="1:50" ht="34" customHeight="1" x14ac:dyDescent="0.3">
      <c r="A55" s="43" t="s">
        <v>282</v>
      </c>
      <c r="B55" s="43" t="s">
        <v>391</v>
      </c>
      <c r="C55" s="43" t="s">
        <v>289</v>
      </c>
      <c r="D55" s="44" t="s">
        <v>396</v>
      </c>
      <c r="E55" s="44" t="s">
        <v>209</v>
      </c>
      <c r="F55" s="44" t="s">
        <v>144</v>
      </c>
      <c r="G55" s="44">
        <v>19</v>
      </c>
      <c r="H55" s="44">
        <v>14</v>
      </c>
      <c r="I55" s="44" t="s">
        <v>210</v>
      </c>
      <c r="J55" s="45" t="s">
        <v>146</v>
      </c>
      <c r="K55" s="45" t="s">
        <v>147</v>
      </c>
      <c r="L55" s="46" t="s">
        <v>148</v>
      </c>
      <c r="M55" s="46" t="s">
        <v>148</v>
      </c>
      <c r="N55" s="45" t="s">
        <v>149</v>
      </c>
      <c r="O55" s="47" t="str">
        <f>CHOOSE('01 Dashboard'!$B$4,"Jul","Aug","Sep","Oct","Nov","Dec","Jan","Feb","Mar","Apr","May","Jun")</f>
        <v>Jan</v>
      </c>
      <c r="P55" s="48">
        <v>14</v>
      </c>
      <c r="Q55" s="48">
        <v>14</v>
      </c>
      <c r="R55" s="48">
        <v>14</v>
      </c>
      <c r="S55" s="48">
        <v>14</v>
      </c>
      <c r="T55" s="48">
        <v>14</v>
      </c>
      <c r="U55" s="48">
        <v>14</v>
      </c>
      <c r="V55" s="48">
        <v>14</v>
      </c>
      <c r="W55" s="48">
        <v>14</v>
      </c>
      <c r="X55" s="48">
        <v>14</v>
      </c>
      <c r="Y55" s="48">
        <v>14</v>
      </c>
      <c r="Z55" s="48">
        <v>14</v>
      </c>
      <c r="AA55" s="48">
        <v>14</v>
      </c>
      <c r="AB55" s="49" t="s">
        <v>153</v>
      </c>
      <c r="AC55" s="49" t="s">
        <v>153</v>
      </c>
      <c r="AD55" s="49" t="s">
        <v>153</v>
      </c>
      <c r="AE55" s="49" t="s">
        <v>153</v>
      </c>
      <c r="AF55" s="49" t="s">
        <v>153</v>
      </c>
      <c r="AG55" s="49" t="s">
        <v>153</v>
      </c>
      <c r="AH55" s="49">
        <v>0</v>
      </c>
      <c r="AI55" s="49" t="s">
        <v>153</v>
      </c>
      <c r="AJ55" s="49" t="s">
        <v>153</v>
      </c>
      <c r="AK55" s="49" t="s">
        <v>153</v>
      </c>
      <c r="AL55" s="49" t="s">
        <v>153</v>
      </c>
      <c r="AM55" s="49" t="s">
        <v>153</v>
      </c>
      <c r="AN55" s="45">
        <f>SUM(P55:INDEX(P55:AA55,1,$P$3))</f>
        <v>98</v>
      </c>
      <c r="AO55" s="45">
        <f>SUM(AB55:INDEX(AB55:AM55,1,$P$3))</f>
        <v>0</v>
      </c>
      <c r="AP55" s="45">
        <f t="shared" si="1"/>
        <v>-98</v>
      </c>
      <c r="AQ55" s="50" t="str">
        <f>IF(COUNTA(AB55:INDEX(AB55:AM55,1,$P$3))=0,"Not Reported",IF(AO55&gt;=AN55,"On Track","Off Track"))</f>
        <v>Off Track</v>
      </c>
      <c r="AR55" s="51" t="s">
        <v>153</v>
      </c>
      <c r="AS55" s="49" t="s">
        <v>397</v>
      </c>
      <c r="AT55" s="52" t="s">
        <v>398</v>
      </c>
      <c r="AU55" s="18" t="s">
        <v>156</v>
      </c>
      <c r="AV55" s="53" t="s">
        <v>157</v>
      </c>
      <c r="AW55" s="54" t="s">
        <v>158</v>
      </c>
      <c r="AX55" s="45" t="s">
        <v>159</v>
      </c>
    </row>
    <row r="56" spans="1:50" ht="34" customHeight="1" x14ac:dyDescent="0.3">
      <c r="A56" s="54" t="s">
        <v>282</v>
      </c>
      <c r="B56" s="54" t="s">
        <v>399</v>
      </c>
      <c r="C56" s="54" t="s">
        <v>400</v>
      </c>
      <c r="D56" s="44" t="s">
        <v>401</v>
      </c>
      <c r="E56" s="44" t="s">
        <v>143</v>
      </c>
      <c r="F56" s="44" t="s">
        <v>144</v>
      </c>
      <c r="G56" s="44">
        <f>246824/800</f>
        <v>308.52999999999997</v>
      </c>
      <c r="H56" s="44">
        <v>79766.967061211297</v>
      </c>
      <c r="I56" s="44" t="s">
        <v>182</v>
      </c>
      <c r="J56" s="45" t="s">
        <v>146</v>
      </c>
      <c r="K56" s="45" t="s">
        <v>147</v>
      </c>
      <c r="L56" s="46" t="s">
        <v>148</v>
      </c>
      <c r="M56" s="46" t="s">
        <v>148</v>
      </c>
      <c r="N56" s="45" t="s">
        <v>149</v>
      </c>
      <c r="O56" s="47" t="str">
        <f>CHOOSE('01 Dashboard'!$B$4,"Jul","Aug","Sep","Oct","Nov","Dec","Jan","Feb","Mar","Apr","May","Jun")</f>
        <v>Jan</v>
      </c>
      <c r="P56" s="55">
        <f>65651.235267391/800</f>
        <v>82.064044084238759</v>
      </c>
      <c r="Q56" s="55">
        <f>69788.1796650921/800</f>
        <v>87.235224581365131</v>
      </c>
      <c r="R56" s="55">
        <f>61140.657755549/800</f>
        <v>76.42582219443625</v>
      </c>
      <c r="S56" s="55">
        <f>69397.5369625262/800</f>
        <v>86.74692120315774</v>
      </c>
      <c r="T56" s="55">
        <f>75514.5614823889/800</f>
        <v>94.393201852986124</v>
      </c>
      <c r="U56" s="55">
        <f>72826.329729436/800</f>
        <v>91.032912161794997</v>
      </c>
      <c r="V56" s="55">
        <f>79766.9670612113/800</f>
        <v>99.708708826514126</v>
      </c>
      <c r="W56" s="55">
        <f>47957.0015885347/800</f>
        <v>59.946251985668376</v>
      </c>
      <c r="X56" s="55">
        <f>52173.9578159078/800</f>
        <v>65.217447269884758</v>
      </c>
      <c r="Y56" s="55">
        <f>77615.6794498985/800</f>
        <v>97.019599312373117</v>
      </c>
      <c r="Z56" s="55">
        <f>70690.057256899/800</f>
        <v>88.362571571123752</v>
      </c>
      <c r="AA56" s="55">
        <f>67477.8359651657/800</f>
        <v>84.347294956457119</v>
      </c>
      <c r="AB56" s="49" t="s">
        <v>153</v>
      </c>
      <c r="AC56" s="49" t="s">
        <v>153</v>
      </c>
      <c r="AD56" s="49" t="s">
        <v>153</v>
      </c>
      <c r="AE56" s="49" t="s">
        <v>153</v>
      </c>
      <c r="AF56" s="49" t="s">
        <v>153</v>
      </c>
      <c r="AG56" s="49" t="s">
        <v>153</v>
      </c>
      <c r="AH56" s="49">
        <v>7</v>
      </c>
      <c r="AI56" s="49" t="s">
        <v>153</v>
      </c>
      <c r="AJ56" s="49" t="s">
        <v>153</v>
      </c>
      <c r="AK56" s="49" t="s">
        <v>153</v>
      </c>
      <c r="AL56" s="49" t="s">
        <v>153</v>
      </c>
      <c r="AM56" s="49" t="s">
        <v>153</v>
      </c>
      <c r="AN56" s="45">
        <f>SUM(P56:INDEX(P56:AA56,1,$P$3))</f>
        <v>617.6068349044931</v>
      </c>
      <c r="AO56" s="45">
        <f>SUM(AB56:INDEX(AB56:AM56,1,$P$3))</f>
        <v>7</v>
      </c>
      <c r="AP56" s="45">
        <f t="shared" si="1"/>
        <v>-610.6068349044931</v>
      </c>
      <c r="AQ56" s="50" t="str">
        <f>IF(COUNTA(AB56:INDEX(AB56:AM56,1,$P$3))=0,"Not Reported",IF(AO56&gt;=AN56,"On Track","Off Track"))</f>
        <v>Off Track</v>
      </c>
      <c r="AR56" s="51" t="s">
        <v>153</v>
      </c>
      <c r="AS56" s="49" t="s">
        <v>402</v>
      </c>
      <c r="AT56" s="52" t="s">
        <v>403</v>
      </c>
      <c r="AU56" s="18" t="s">
        <v>156</v>
      </c>
      <c r="AV56" s="53" t="s">
        <v>157</v>
      </c>
      <c r="AW56" s="48" t="s">
        <v>158</v>
      </c>
      <c r="AX56" s="45" t="s">
        <v>159</v>
      </c>
    </row>
    <row r="57" spans="1:50" ht="34" customHeight="1" x14ac:dyDescent="0.3">
      <c r="A57" s="43" t="s">
        <v>282</v>
      </c>
      <c r="B57" s="43" t="s">
        <v>404</v>
      </c>
      <c r="C57" s="43" t="s">
        <v>400</v>
      </c>
      <c r="D57" s="44" t="s">
        <v>401</v>
      </c>
      <c r="E57" s="44" t="s">
        <v>143</v>
      </c>
      <c r="F57" s="44" t="s">
        <v>144</v>
      </c>
      <c r="G57" s="44" t="s">
        <v>252</v>
      </c>
      <c r="H57" s="44">
        <v>41666.666666666701</v>
      </c>
      <c r="I57" s="44" t="s">
        <v>182</v>
      </c>
      <c r="J57" s="45" t="s">
        <v>146</v>
      </c>
      <c r="K57" s="45" t="s">
        <v>147</v>
      </c>
      <c r="L57" s="46" t="s">
        <v>148</v>
      </c>
      <c r="M57" s="46" t="s">
        <v>148</v>
      </c>
      <c r="N57" s="45" t="s">
        <v>149</v>
      </c>
      <c r="O57" s="47" t="str">
        <f>CHOOSE('01 Dashboard'!$B$4,"Jul","Aug","Sep","Oct","Nov","Dec","Jan","Feb","Mar","Apr","May","Jun")</f>
        <v>Jan</v>
      </c>
      <c r="P57" s="48">
        <f t="shared" ref="P57:AA57" si="2">41666.6666666667/1500</f>
        <v>27.7777777777778</v>
      </c>
      <c r="Q57" s="48">
        <f t="shared" si="2"/>
        <v>27.7777777777778</v>
      </c>
      <c r="R57" s="48">
        <f t="shared" si="2"/>
        <v>27.7777777777778</v>
      </c>
      <c r="S57" s="48">
        <f t="shared" si="2"/>
        <v>27.7777777777778</v>
      </c>
      <c r="T57" s="48">
        <f t="shared" si="2"/>
        <v>27.7777777777778</v>
      </c>
      <c r="U57" s="48">
        <f t="shared" si="2"/>
        <v>27.7777777777778</v>
      </c>
      <c r="V57" s="48">
        <f t="shared" si="2"/>
        <v>27.7777777777778</v>
      </c>
      <c r="W57" s="48">
        <f t="shared" si="2"/>
        <v>27.7777777777778</v>
      </c>
      <c r="X57" s="48">
        <f t="shared" si="2"/>
        <v>27.7777777777778</v>
      </c>
      <c r="Y57" s="48">
        <f t="shared" si="2"/>
        <v>27.7777777777778</v>
      </c>
      <c r="Z57" s="48">
        <f t="shared" si="2"/>
        <v>27.7777777777778</v>
      </c>
      <c r="AA57" s="48">
        <f t="shared" si="2"/>
        <v>27.7777777777778</v>
      </c>
      <c r="AB57" s="49" t="s">
        <v>153</v>
      </c>
      <c r="AC57" s="49" t="s">
        <v>153</v>
      </c>
      <c r="AD57" s="49" t="s">
        <v>153</v>
      </c>
      <c r="AE57" s="49" t="s">
        <v>153</v>
      </c>
      <c r="AF57" s="49" t="s">
        <v>153</v>
      </c>
      <c r="AG57" s="49" t="s">
        <v>153</v>
      </c>
      <c r="AH57" s="49">
        <v>14</v>
      </c>
      <c r="AI57" s="49" t="s">
        <v>153</v>
      </c>
      <c r="AJ57" s="49" t="s">
        <v>153</v>
      </c>
      <c r="AK57" s="49" t="s">
        <v>153</v>
      </c>
      <c r="AL57" s="49" t="s">
        <v>153</v>
      </c>
      <c r="AM57" s="49" t="s">
        <v>153</v>
      </c>
      <c r="AN57" s="45">
        <f>SUM(P57:INDEX(P57:AA57,1,$P$3))</f>
        <v>194.4444444444446</v>
      </c>
      <c r="AO57" s="45">
        <f>SUM(AB57:INDEX(AB57:AM57,1,$P$3))</f>
        <v>14</v>
      </c>
      <c r="AP57" s="45">
        <f t="shared" si="1"/>
        <v>-180.4444444444446</v>
      </c>
      <c r="AQ57" s="50" t="str">
        <f>IF(COUNTA(AB57:INDEX(AB57:AM57,1,$P$3))=0,"Not Reported",IF(AO57&gt;=AN57,"On Track","Off Track"))</f>
        <v>Off Track</v>
      </c>
      <c r="AR57" s="51" t="s">
        <v>153</v>
      </c>
      <c r="AS57" s="49" t="s">
        <v>405</v>
      </c>
      <c r="AT57" s="52" t="s">
        <v>406</v>
      </c>
      <c r="AU57" s="18" t="s">
        <v>156</v>
      </c>
      <c r="AV57" s="53" t="s">
        <v>157</v>
      </c>
      <c r="AW57" s="54" t="s">
        <v>158</v>
      </c>
      <c r="AX57" s="45" t="s">
        <v>159</v>
      </c>
    </row>
    <row r="58" spans="1:50" ht="34" customHeight="1" x14ac:dyDescent="0.3">
      <c r="A58" s="54" t="s">
        <v>407</v>
      </c>
      <c r="B58" s="54" t="s">
        <v>408</v>
      </c>
      <c r="C58" s="54" t="s">
        <v>289</v>
      </c>
      <c r="D58" s="44" t="s">
        <v>409</v>
      </c>
      <c r="E58" s="44" t="s">
        <v>143</v>
      </c>
      <c r="F58" s="44" t="s">
        <v>144</v>
      </c>
      <c r="G58" s="44">
        <v>16</v>
      </c>
      <c r="H58" s="44">
        <v>4</v>
      </c>
      <c r="I58" s="44" t="s">
        <v>182</v>
      </c>
      <c r="J58" s="45" t="s">
        <v>146</v>
      </c>
      <c r="K58" s="45" t="s">
        <v>147</v>
      </c>
      <c r="L58" s="46" t="s">
        <v>148</v>
      </c>
      <c r="M58" s="46" t="s">
        <v>148</v>
      </c>
      <c r="N58" s="45" t="s">
        <v>149</v>
      </c>
      <c r="O58" s="47" t="str">
        <f>CHOOSE('01 Dashboard'!$B$4,"Jul","Aug","Sep","Oct","Nov","Dec","Jan","Feb","Mar","Apr","May","Jun")</f>
        <v>Jan</v>
      </c>
      <c r="P58" s="55"/>
      <c r="Q58" s="55"/>
      <c r="R58" s="55">
        <v>4</v>
      </c>
      <c r="S58" s="55"/>
      <c r="T58" s="55"/>
      <c r="U58" s="55">
        <v>4</v>
      </c>
      <c r="V58" s="55"/>
      <c r="W58" s="55"/>
      <c r="X58" s="55">
        <v>4</v>
      </c>
      <c r="Y58" s="55"/>
      <c r="Z58" s="55"/>
      <c r="AA58" s="55">
        <v>4</v>
      </c>
      <c r="AB58" s="49" t="s">
        <v>153</v>
      </c>
      <c r="AC58" s="49" t="s">
        <v>153</v>
      </c>
      <c r="AD58" s="49" t="s">
        <v>153</v>
      </c>
      <c r="AE58" s="49" t="s">
        <v>153</v>
      </c>
      <c r="AF58" s="49" t="s">
        <v>153</v>
      </c>
      <c r="AG58" s="49" t="s">
        <v>153</v>
      </c>
      <c r="AH58" s="49">
        <v>0</v>
      </c>
      <c r="AI58" s="49" t="s">
        <v>153</v>
      </c>
      <c r="AJ58" s="49" t="s">
        <v>153</v>
      </c>
      <c r="AK58" s="49" t="s">
        <v>153</v>
      </c>
      <c r="AL58" s="49" t="s">
        <v>153</v>
      </c>
      <c r="AM58" s="49" t="s">
        <v>153</v>
      </c>
      <c r="AN58" s="45">
        <f>SUM(P58:INDEX(P58:AA58,1,$P$3))</f>
        <v>8</v>
      </c>
      <c r="AO58" s="45">
        <f>SUM(AB58:INDEX(AB58:AM58,1,$P$3))</f>
        <v>0</v>
      </c>
      <c r="AP58" s="45">
        <f t="shared" si="1"/>
        <v>-8</v>
      </c>
      <c r="AQ58" s="50" t="str">
        <f>IF(COUNTA(AB58:INDEX(AB58:AM58,1,$P$3))=0,"Not Reported",IF(AO58&gt;=AN58,"On Track","Off Track"))</f>
        <v>Off Track</v>
      </c>
      <c r="AR58" s="51" t="s">
        <v>153</v>
      </c>
      <c r="AS58" s="49" t="s">
        <v>410</v>
      </c>
      <c r="AT58" s="52" t="s">
        <v>411</v>
      </c>
      <c r="AU58" s="27" t="s">
        <v>243</v>
      </c>
      <c r="AV58" s="53" t="s">
        <v>157</v>
      </c>
      <c r="AW58" s="48" t="s">
        <v>244</v>
      </c>
      <c r="AX58" s="45" t="s">
        <v>245</v>
      </c>
    </row>
    <row r="59" spans="1:50" ht="34" customHeight="1" x14ac:dyDescent="0.3">
      <c r="A59" s="43" t="s">
        <v>407</v>
      </c>
      <c r="B59" s="43" t="s">
        <v>412</v>
      </c>
      <c r="C59" s="43" t="s">
        <v>289</v>
      </c>
      <c r="D59" s="44" t="s">
        <v>413</v>
      </c>
      <c r="E59" s="44" t="s">
        <v>143</v>
      </c>
      <c r="F59" s="44" t="s">
        <v>144</v>
      </c>
      <c r="G59" s="44">
        <v>21</v>
      </c>
      <c r="H59" s="44">
        <v>21</v>
      </c>
      <c r="I59" s="44" t="s">
        <v>182</v>
      </c>
      <c r="J59" s="45" t="s">
        <v>146</v>
      </c>
      <c r="K59" s="45" t="s">
        <v>147</v>
      </c>
      <c r="L59" s="46" t="s">
        <v>148</v>
      </c>
      <c r="M59" s="46" t="s">
        <v>148</v>
      </c>
      <c r="N59" s="45" t="s">
        <v>149</v>
      </c>
      <c r="O59" s="47" t="str">
        <f>CHOOSE('01 Dashboard'!$B$4,"Jul","Aug","Sep","Oct","Nov","Dec","Jan","Feb","Mar","Apr","May","Jun")</f>
        <v>Jan</v>
      </c>
      <c r="P59" s="48">
        <v>21</v>
      </c>
      <c r="Q59" s="48">
        <v>21</v>
      </c>
      <c r="R59" s="48">
        <v>21</v>
      </c>
      <c r="S59" s="48">
        <v>21</v>
      </c>
      <c r="T59" s="48">
        <v>21</v>
      </c>
      <c r="U59" s="48">
        <v>21</v>
      </c>
      <c r="V59" s="48">
        <v>21</v>
      </c>
      <c r="W59" s="48">
        <v>21</v>
      </c>
      <c r="X59" s="48">
        <v>21</v>
      </c>
      <c r="Y59" s="48">
        <v>21</v>
      </c>
      <c r="Z59" s="48">
        <v>21</v>
      </c>
      <c r="AA59" s="48">
        <v>21</v>
      </c>
      <c r="AB59" s="49" t="s">
        <v>153</v>
      </c>
      <c r="AC59" s="49" t="s">
        <v>153</v>
      </c>
      <c r="AD59" s="49" t="s">
        <v>153</v>
      </c>
      <c r="AE59" s="49" t="s">
        <v>153</v>
      </c>
      <c r="AF59" s="49" t="s">
        <v>153</v>
      </c>
      <c r="AG59" s="49" t="s">
        <v>153</v>
      </c>
      <c r="AH59" s="49">
        <v>21</v>
      </c>
      <c r="AI59" s="49" t="s">
        <v>153</v>
      </c>
      <c r="AJ59" s="49" t="s">
        <v>153</v>
      </c>
      <c r="AK59" s="49" t="s">
        <v>153</v>
      </c>
      <c r="AL59" s="49" t="s">
        <v>153</v>
      </c>
      <c r="AM59" s="49" t="s">
        <v>153</v>
      </c>
      <c r="AN59" s="45">
        <f>SUM(P59:INDEX(P59:AA59,1,$P$3))</f>
        <v>147</v>
      </c>
      <c r="AO59" s="45">
        <f>SUM(AB59:INDEX(AB59:AM59,1,$P$3))</f>
        <v>21</v>
      </c>
      <c r="AP59" s="45">
        <f t="shared" si="1"/>
        <v>-126</v>
      </c>
      <c r="AQ59" s="50" t="str">
        <f>IF(COUNTA(AB59:INDEX(AB59:AM59,1,$P$3))=0,"Not Reported",IF(AO59&gt;=AN59,"On Track","Off Track"))</f>
        <v>Off Track</v>
      </c>
      <c r="AR59" s="51" t="s">
        <v>153</v>
      </c>
      <c r="AS59" s="49" t="s">
        <v>414</v>
      </c>
      <c r="AT59" s="52" t="s">
        <v>415</v>
      </c>
      <c r="AU59" s="18" t="s">
        <v>156</v>
      </c>
      <c r="AV59" s="53" t="s">
        <v>157</v>
      </c>
      <c r="AW59" s="54" t="s">
        <v>158</v>
      </c>
      <c r="AX59" s="45" t="s">
        <v>159</v>
      </c>
    </row>
    <row r="60" spans="1:50" ht="34" customHeight="1" x14ac:dyDescent="0.3">
      <c r="A60" s="54" t="s">
        <v>407</v>
      </c>
      <c r="B60" s="54" t="s">
        <v>416</v>
      </c>
      <c r="C60" s="54" t="s">
        <v>289</v>
      </c>
      <c r="D60" s="44" t="s">
        <v>413</v>
      </c>
      <c r="E60" s="44" t="s">
        <v>143</v>
      </c>
      <c r="F60" s="44" t="s">
        <v>144</v>
      </c>
      <c r="G60" s="44">
        <v>7</v>
      </c>
      <c r="H60" s="44">
        <v>7</v>
      </c>
      <c r="I60" s="44" t="s">
        <v>182</v>
      </c>
      <c r="J60" s="45" t="s">
        <v>146</v>
      </c>
      <c r="K60" s="45" t="s">
        <v>147</v>
      </c>
      <c r="L60" s="46" t="s">
        <v>148</v>
      </c>
      <c r="M60" s="46" t="s">
        <v>148</v>
      </c>
      <c r="N60" s="45" t="s">
        <v>149</v>
      </c>
      <c r="O60" s="47" t="str">
        <f>CHOOSE('01 Dashboard'!$B$4,"Jul","Aug","Sep","Oct","Nov","Dec","Jan","Feb","Mar","Apr","May","Jun")</f>
        <v>Jan</v>
      </c>
      <c r="P60" s="55">
        <v>7</v>
      </c>
      <c r="Q60" s="55">
        <v>7</v>
      </c>
      <c r="R60" s="55">
        <v>7</v>
      </c>
      <c r="S60" s="55">
        <v>7</v>
      </c>
      <c r="T60" s="55">
        <v>7</v>
      </c>
      <c r="U60" s="55">
        <v>7</v>
      </c>
      <c r="V60" s="55">
        <v>7</v>
      </c>
      <c r="W60" s="55">
        <v>7</v>
      </c>
      <c r="X60" s="55">
        <v>7</v>
      </c>
      <c r="Y60" s="55">
        <v>7</v>
      </c>
      <c r="Z60" s="55">
        <v>7</v>
      </c>
      <c r="AA60" s="55">
        <v>7</v>
      </c>
      <c r="AB60" s="49" t="s">
        <v>153</v>
      </c>
      <c r="AC60" s="49" t="s">
        <v>153</v>
      </c>
      <c r="AD60" s="49" t="s">
        <v>153</v>
      </c>
      <c r="AE60" s="49" t="s">
        <v>153</v>
      </c>
      <c r="AF60" s="49" t="s">
        <v>153</v>
      </c>
      <c r="AG60" s="49" t="s">
        <v>153</v>
      </c>
      <c r="AH60" s="49">
        <v>7</v>
      </c>
      <c r="AI60" s="49" t="s">
        <v>153</v>
      </c>
      <c r="AJ60" s="49" t="s">
        <v>153</v>
      </c>
      <c r="AK60" s="49" t="s">
        <v>153</v>
      </c>
      <c r="AL60" s="49" t="s">
        <v>153</v>
      </c>
      <c r="AM60" s="49" t="s">
        <v>153</v>
      </c>
      <c r="AN60" s="45">
        <f>SUM(P60:INDEX(P60:AA60,1,$P$3))</f>
        <v>49</v>
      </c>
      <c r="AO60" s="45">
        <f>SUM(AB60:INDEX(AB60:AM60,1,$P$3))</f>
        <v>7</v>
      </c>
      <c r="AP60" s="45">
        <f t="shared" si="1"/>
        <v>-42</v>
      </c>
      <c r="AQ60" s="50" t="str">
        <f>IF(COUNTA(AB60:INDEX(AB60:AM60,1,$P$3))=0,"Not Reported",IF(AO60&gt;=AN60,"On Track","Off Track"))</f>
        <v>Off Track</v>
      </c>
      <c r="AR60" s="51" t="s">
        <v>153</v>
      </c>
      <c r="AS60" s="49" t="s">
        <v>417</v>
      </c>
      <c r="AT60" s="52" t="s">
        <v>418</v>
      </c>
      <c r="AU60" s="18" t="s">
        <v>156</v>
      </c>
      <c r="AV60" s="53" t="s">
        <v>157</v>
      </c>
      <c r="AW60" s="48" t="s">
        <v>158</v>
      </c>
      <c r="AX60" s="45" t="s">
        <v>159</v>
      </c>
    </row>
    <row r="61" spans="1:50" ht="34" customHeight="1" x14ac:dyDescent="0.3">
      <c r="A61" s="43" t="s">
        <v>407</v>
      </c>
      <c r="B61" s="43" t="s">
        <v>419</v>
      </c>
      <c r="C61" s="43" t="s">
        <v>289</v>
      </c>
      <c r="D61" s="44" t="s">
        <v>420</v>
      </c>
      <c r="E61" s="44" t="s">
        <v>143</v>
      </c>
      <c r="F61" s="44" t="s">
        <v>144</v>
      </c>
      <c r="G61" s="44">
        <v>20</v>
      </c>
      <c r="H61" s="44">
        <v>7</v>
      </c>
      <c r="I61" s="44" t="s">
        <v>182</v>
      </c>
      <c r="J61" s="45" t="s">
        <v>146</v>
      </c>
      <c r="K61" s="45" t="s">
        <v>147</v>
      </c>
      <c r="L61" s="46" t="s">
        <v>148</v>
      </c>
      <c r="M61" s="46" t="s">
        <v>148</v>
      </c>
      <c r="N61" s="45" t="s">
        <v>149</v>
      </c>
      <c r="O61" s="47" t="str">
        <f>CHOOSE('01 Dashboard'!$B$4,"Jul","Aug","Sep","Oct","Nov","Dec","Jan","Feb","Mar","Apr","May","Jun")</f>
        <v>Jan</v>
      </c>
      <c r="P61" s="48">
        <v>7</v>
      </c>
      <c r="Q61" s="48">
        <v>7</v>
      </c>
      <c r="R61" s="48">
        <v>7</v>
      </c>
      <c r="S61" s="48">
        <v>7</v>
      </c>
      <c r="T61" s="48">
        <v>7</v>
      </c>
      <c r="U61" s="48">
        <v>7</v>
      </c>
      <c r="V61" s="48">
        <v>7</v>
      </c>
      <c r="W61" s="48">
        <v>7</v>
      </c>
      <c r="X61" s="48">
        <v>7</v>
      </c>
      <c r="Y61" s="48">
        <v>7</v>
      </c>
      <c r="Z61" s="48">
        <v>7</v>
      </c>
      <c r="AA61" s="48">
        <v>7</v>
      </c>
      <c r="AB61" s="49" t="s">
        <v>153</v>
      </c>
      <c r="AC61" s="49" t="s">
        <v>153</v>
      </c>
      <c r="AD61" s="49" t="s">
        <v>153</v>
      </c>
      <c r="AE61" s="49" t="s">
        <v>153</v>
      </c>
      <c r="AF61" s="49" t="s">
        <v>153</v>
      </c>
      <c r="AG61" s="49" t="s">
        <v>153</v>
      </c>
      <c r="AH61" s="49">
        <v>136</v>
      </c>
      <c r="AI61" s="49" t="s">
        <v>153</v>
      </c>
      <c r="AJ61" s="49" t="s">
        <v>153</v>
      </c>
      <c r="AK61" s="49" t="s">
        <v>153</v>
      </c>
      <c r="AL61" s="49" t="s">
        <v>153</v>
      </c>
      <c r="AM61" s="49" t="s">
        <v>153</v>
      </c>
      <c r="AN61" s="45">
        <f>SUM(P61:INDEX(P61:AA61,1,$P$3))</f>
        <v>49</v>
      </c>
      <c r="AO61" s="45">
        <f>SUM(AB61:INDEX(AB61:AM61,1,$P$3))</f>
        <v>136</v>
      </c>
      <c r="AP61" s="45">
        <f t="shared" si="1"/>
        <v>87</v>
      </c>
      <c r="AQ61" s="50" t="str">
        <f>IF(COUNTA(AB61:INDEX(AB61:AM61,1,$P$3))=0,"Not Reported",IF(AO61&gt;=AN61,"On Track","Off Track"))</f>
        <v>On Track</v>
      </c>
      <c r="AR61" s="51" t="s">
        <v>153</v>
      </c>
      <c r="AS61" s="49" t="s">
        <v>421</v>
      </c>
      <c r="AT61" s="52" t="s">
        <v>422</v>
      </c>
      <c r="AU61" s="27" t="s">
        <v>243</v>
      </c>
      <c r="AV61" s="53" t="s">
        <v>157</v>
      </c>
      <c r="AW61" s="54" t="s">
        <v>244</v>
      </c>
      <c r="AX61" s="45" t="s">
        <v>245</v>
      </c>
    </row>
    <row r="62" spans="1:50" ht="34" customHeight="1" x14ac:dyDescent="0.3">
      <c r="A62" s="54" t="s">
        <v>407</v>
      </c>
      <c r="B62" s="54" t="s">
        <v>423</v>
      </c>
      <c r="C62" s="54" t="s">
        <v>289</v>
      </c>
      <c r="D62" s="44" t="s">
        <v>424</v>
      </c>
      <c r="E62" s="44" t="s">
        <v>143</v>
      </c>
      <c r="F62" s="44" t="s">
        <v>144</v>
      </c>
      <c r="G62" s="44">
        <v>4</v>
      </c>
      <c r="H62" s="44">
        <v>4</v>
      </c>
      <c r="I62" s="44" t="s">
        <v>182</v>
      </c>
      <c r="J62" s="45" t="s">
        <v>146</v>
      </c>
      <c r="K62" s="45" t="s">
        <v>147</v>
      </c>
      <c r="L62" s="46" t="s">
        <v>148</v>
      </c>
      <c r="M62" s="46" t="s">
        <v>148</v>
      </c>
      <c r="N62" s="45" t="s">
        <v>149</v>
      </c>
      <c r="O62" s="47" t="str">
        <f>CHOOSE('01 Dashboard'!$B$4,"Jul","Aug","Sep","Oct","Nov","Dec","Jan","Feb","Mar","Apr","May","Jun")</f>
        <v>Jan</v>
      </c>
      <c r="P62" s="55"/>
      <c r="Q62" s="55"/>
      <c r="R62" s="55">
        <v>4</v>
      </c>
      <c r="S62" s="55"/>
      <c r="T62" s="55"/>
      <c r="U62" s="55">
        <v>4</v>
      </c>
      <c r="V62" s="55"/>
      <c r="W62" s="55"/>
      <c r="X62" s="55">
        <v>4</v>
      </c>
      <c r="Y62" s="55"/>
      <c r="Z62" s="55"/>
      <c r="AA62" s="55">
        <v>4</v>
      </c>
      <c r="AB62" s="49" t="s">
        <v>153</v>
      </c>
      <c r="AC62" s="49" t="s">
        <v>153</v>
      </c>
      <c r="AD62" s="49" t="s">
        <v>153</v>
      </c>
      <c r="AE62" s="49" t="s">
        <v>153</v>
      </c>
      <c r="AF62" s="49" t="s">
        <v>153</v>
      </c>
      <c r="AG62" s="49" t="s">
        <v>153</v>
      </c>
      <c r="AH62" s="49">
        <v>0</v>
      </c>
      <c r="AI62" s="49" t="s">
        <v>153</v>
      </c>
      <c r="AJ62" s="49" t="s">
        <v>153</v>
      </c>
      <c r="AK62" s="49" t="s">
        <v>153</v>
      </c>
      <c r="AL62" s="49" t="s">
        <v>153</v>
      </c>
      <c r="AM62" s="49" t="s">
        <v>153</v>
      </c>
      <c r="AN62" s="45">
        <f>SUM(P62:INDEX(P62:AA62,1,$P$3))</f>
        <v>8</v>
      </c>
      <c r="AO62" s="45">
        <f>SUM(AB62:INDEX(AB62:AM62,1,$P$3))</f>
        <v>0</v>
      </c>
      <c r="AP62" s="45">
        <f t="shared" si="1"/>
        <v>-8</v>
      </c>
      <c r="AQ62" s="50" t="str">
        <f>IF(COUNTA(AB62:INDEX(AB62:AM62,1,$P$3))=0,"Not Reported",IF(AO62&gt;=AN62,"On Track","Off Track"))</f>
        <v>Off Track</v>
      </c>
      <c r="AR62" s="51" t="s">
        <v>237</v>
      </c>
      <c r="AS62" s="49" t="s">
        <v>425</v>
      </c>
      <c r="AT62" s="52" t="s">
        <v>426</v>
      </c>
      <c r="AU62" s="27" t="s">
        <v>243</v>
      </c>
      <c r="AV62" s="53" t="s">
        <v>157</v>
      </c>
      <c r="AW62" s="48" t="s">
        <v>244</v>
      </c>
      <c r="AX62" s="45" t="s">
        <v>245</v>
      </c>
    </row>
    <row r="63" spans="1:50" ht="34" customHeight="1" x14ac:dyDescent="0.3">
      <c r="A63" s="43" t="s">
        <v>407</v>
      </c>
      <c r="B63" s="43" t="s">
        <v>427</v>
      </c>
      <c r="C63" s="43" t="s">
        <v>289</v>
      </c>
      <c r="D63" s="44" t="s">
        <v>428</v>
      </c>
      <c r="E63" s="44" t="s">
        <v>209</v>
      </c>
      <c r="F63" s="44" t="s">
        <v>144</v>
      </c>
      <c r="G63" s="44">
        <v>4</v>
      </c>
      <c r="H63" s="44">
        <v>180.7</v>
      </c>
      <c r="I63" s="44" t="s">
        <v>210</v>
      </c>
      <c r="J63" s="45" t="s">
        <v>146</v>
      </c>
      <c r="K63" s="45" t="s">
        <v>147</v>
      </c>
      <c r="L63" s="46" t="s">
        <v>148</v>
      </c>
      <c r="M63" s="46" t="s">
        <v>148</v>
      </c>
      <c r="N63" s="45" t="s">
        <v>149</v>
      </c>
      <c r="O63" s="47" t="str">
        <f>CHOOSE('01 Dashboard'!$B$4,"Jul","Aug","Sep","Oct","Nov","Dec","Jan","Feb","Mar","Apr","May","Jun")</f>
        <v>Jan</v>
      </c>
      <c r="P63" s="48" t="s">
        <v>429</v>
      </c>
      <c r="Q63" s="48" t="s">
        <v>430</v>
      </c>
      <c r="R63" s="48" t="s">
        <v>431</v>
      </c>
      <c r="S63" s="48" t="s">
        <v>432</v>
      </c>
      <c r="T63" s="48" t="s">
        <v>433</v>
      </c>
      <c r="U63" s="48" t="s">
        <v>434</v>
      </c>
      <c r="V63" s="48" t="s">
        <v>435</v>
      </c>
      <c r="W63" s="48" t="s">
        <v>436</v>
      </c>
      <c r="X63" s="48" t="s">
        <v>437</v>
      </c>
      <c r="Y63" s="48" t="s">
        <v>438</v>
      </c>
      <c r="Z63" s="48" t="s">
        <v>439</v>
      </c>
      <c r="AA63" s="48" t="s">
        <v>440</v>
      </c>
      <c r="AB63" s="49" t="s">
        <v>153</v>
      </c>
      <c r="AC63" s="49" t="s">
        <v>153</v>
      </c>
      <c r="AD63" s="49" t="s">
        <v>153</v>
      </c>
      <c r="AE63" s="49" t="s">
        <v>153</v>
      </c>
      <c r="AF63" s="49" t="s">
        <v>153</v>
      </c>
      <c r="AG63" s="49" t="s">
        <v>153</v>
      </c>
      <c r="AH63" s="49">
        <v>153.34</v>
      </c>
      <c r="AI63" s="49" t="s">
        <v>153</v>
      </c>
      <c r="AJ63" s="49" t="s">
        <v>153</v>
      </c>
      <c r="AK63" s="49" t="s">
        <v>153</v>
      </c>
      <c r="AL63" s="49" t="s">
        <v>153</v>
      </c>
      <c r="AM63" s="49" t="s">
        <v>153</v>
      </c>
      <c r="AN63" s="45">
        <f>SUM(P63:INDEX(P63:AA63,1,$P$3))</f>
        <v>0</v>
      </c>
      <c r="AO63" s="45">
        <f>SUM(AB63:INDEX(AB63:AM63,1,$P$3))</f>
        <v>153.34</v>
      </c>
      <c r="AP63" s="45">
        <f t="shared" si="1"/>
        <v>153.34</v>
      </c>
      <c r="AQ63" s="50" t="str">
        <f>IF(COUNTA(AB63:INDEX(AB63:AM63,1,$P$3))=0,"Not Reported",IF(AO63&gt;=AN63,"On Track","Off Track"))</f>
        <v>On Track</v>
      </c>
      <c r="AR63" s="51" t="s">
        <v>153</v>
      </c>
      <c r="AS63" s="49" t="s">
        <v>441</v>
      </c>
      <c r="AT63" s="52" t="s">
        <v>442</v>
      </c>
      <c r="AU63" s="22" t="s">
        <v>203</v>
      </c>
      <c r="AV63" s="22" t="s">
        <v>204</v>
      </c>
      <c r="AW63" s="54" t="s">
        <v>205</v>
      </c>
      <c r="AX63" s="45" t="s">
        <v>206</v>
      </c>
    </row>
    <row r="64" spans="1:50" ht="34" customHeight="1" x14ac:dyDescent="0.3">
      <c r="A64" s="54" t="s">
        <v>407</v>
      </c>
      <c r="B64" s="54" t="s">
        <v>443</v>
      </c>
      <c r="C64" s="54" t="s">
        <v>289</v>
      </c>
      <c r="D64" s="44" t="s">
        <v>236</v>
      </c>
      <c r="E64" s="44" t="s">
        <v>209</v>
      </c>
      <c r="F64" s="44" t="s">
        <v>144</v>
      </c>
      <c r="G64" s="44" t="s">
        <v>252</v>
      </c>
      <c r="H64" s="44" t="s">
        <v>444</v>
      </c>
      <c r="I64" s="44" t="s">
        <v>210</v>
      </c>
      <c r="J64" s="45" t="s">
        <v>146</v>
      </c>
      <c r="K64" s="45" t="s">
        <v>147</v>
      </c>
      <c r="L64" s="46" t="s">
        <v>148</v>
      </c>
      <c r="M64" s="46" t="s">
        <v>148</v>
      </c>
      <c r="N64" s="45" t="s">
        <v>149</v>
      </c>
      <c r="O64" s="47" t="str">
        <f>CHOOSE('01 Dashboard'!$B$4,"Jul","Aug","Sep","Oct","Nov","Dec","Jan","Feb","Mar","Apr","May","Jun")</f>
        <v>Jan</v>
      </c>
      <c r="P64" s="55" t="s">
        <v>444</v>
      </c>
      <c r="Q64" s="55" t="s">
        <v>444</v>
      </c>
      <c r="R64" s="55" t="s">
        <v>444</v>
      </c>
      <c r="S64" s="55" t="s">
        <v>444</v>
      </c>
      <c r="T64" s="55" t="s">
        <v>444</v>
      </c>
      <c r="U64" s="55" t="s">
        <v>444</v>
      </c>
      <c r="V64" s="55" t="s">
        <v>444</v>
      </c>
      <c r="W64" s="55" t="s">
        <v>444</v>
      </c>
      <c r="X64" s="55" t="s">
        <v>444</v>
      </c>
      <c r="Y64" s="55" t="s">
        <v>444</v>
      </c>
      <c r="Z64" s="55" t="s">
        <v>444</v>
      </c>
      <c r="AA64" s="55" t="s">
        <v>444</v>
      </c>
      <c r="AB64" s="49" t="s">
        <v>153</v>
      </c>
      <c r="AC64" s="49" t="s">
        <v>153</v>
      </c>
      <c r="AD64" s="49" t="s">
        <v>153</v>
      </c>
      <c r="AE64" s="49" t="s">
        <v>153</v>
      </c>
      <c r="AF64" s="49" t="s">
        <v>153</v>
      </c>
      <c r="AG64" s="49" t="s">
        <v>153</v>
      </c>
      <c r="AH64" s="49">
        <v>30</v>
      </c>
      <c r="AI64" s="49" t="s">
        <v>153</v>
      </c>
      <c r="AJ64" s="49" t="s">
        <v>153</v>
      </c>
      <c r="AK64" s="49" t="s">
        <v>153</v>
      </c>
      <c r="AL64" s="49" t="s">
        <v>153</v>
      </c>
      <c r="AM64" s="49" t="s">
        <v>153</v>
      </c>
      <c r="AN64" s="45">
        <f>SUM(P64:INDEX(P64:AA64,1,$P$3))</f>
        <v>0</v>
      </c>
      <c r="AO64" s="45">
        <f>SUM(AB64:INDEX(AB64:AM64,1,$P$3))</f>
        <v>30</v>
      </c>
      <c r="AP64" s="45">
        <f t="shared" si="1"/>
        <v>30</v>
      </c>
      <c r="AQ64" s="50" t="str">
        <f>IF(COUNTA(AB64:INDEX(AB64:AM64,1,$P$3))=0,"Not Reported",IF(AO64&gt;=AN64,"On Track","Off Track"))</f>
        <v>On Track</v>
      </c>
      <c r="AR64" s="51" t="s">
        <v>153</v>
      </c>
      <c r="AS64" s="49" t="s">
        <v>445</v>
      </c>
      <c r="AT64" s="52" t="s">
        <v>446</v>
      </c>
      <c r="AU64" s="27" t="s">
        <v>243</v>
      </c>
      <c r="AV64" s="53" t="s">
        <v>157</v>
      </c>
      <c r="AW64" s="48" t="s">
        <v>244</v>
      </c>
      <c r="AX64" s="45" t="s">
        <v>245</v>
      </c>
    </row>
    <row r="65" spans="1:50" ht="34" customHeight="1" x14ac:dyDescent="0.3">
      <c r="A65" s="43" t="s">
        <v>407</v>
      </c>
      <c r="B65" s="43" t="s">
        <v>447</v>
      </c>
      <c r="C65" s="43" t="s">
        <v>448</v>
      </c>
      <c r="D65" s="44" t="s">
        <v>449</v>
      </c>
      <c r="E65" s="44" t="s">
        <v>143</v>
      </c>
      <c r="F65" s="44" t="s">
        <v>144</v>
      </c>
      <c r="G65" s="44">
        <v>559</v>
      </c>
      <c r="H65" s="44">
        <v>700</v>
      </c>
      <c r="I65" s="44" t="s">
        <v>182</v>
      </c>
      <c r="J65" s="45" t="s">
        <v>146</v>
      </c>
      <c r="K65" s="45" t="s">
        <v>147</v>
      </c>
      <c r="L65" s="46" t="s">
        <v>148</v>
      </c>
      <c r="M65" s="46" t="s">
        <v>148</v>
      </c>
      <c r="N65" s="45" t="s">
        <v>149</v>
      </c>
      <c r="O65" s="47" t="str">
        <f>CHOOSE('01 Dashboard'!$B$4,"Jul","Aug","Sep","Oct","Nov","Dec","Jan","Feb","Mar","Apr","May","Jun")</f>
        <v>Jan</v>
      </c>
      <c r="P65" s="48"/>
      <c r="Q65" s="48"/>
      <c r="R65" s="48"/>
      <c r="S65" s="48">
        <v>700</v>
      </c>
      <c r="T65" s="48"/>
      <c r="U65" s="48"/>
      <c r="V65" s="48"/>
      <c r="W65" s="48"/>
      <c r="X65" s="48"/>
      <c r="Y65" s="48"/>
      <c r="Z65" s="48"/>
      <c r="AA65" s="48"/>
      <c r="AB65" s="49" t="s">
        <v>153</v>
      </c>
      <c r="AC65" s="49" t="s">
        <v>153</v>
      </c>
      <c r="AD65" s="49" t="s">
        <v>153</v>
      </c>
      <c r="AE65" s="49" t="s">
        <v>153</v>
      </c>
      <c r="AF65" s="49" t="s">
        <v>153</v>
      </c>
      <c r="AG65" s="49" t="s">
        <v>153</v>
      </c>
      <c r="AH65" s="49">
        <v>689</v>
      </c>
      <c r="AI65" s="49" t="s">
        <v>153</v>
      </c>
      <c r="AJ65" s="49" t="s">
        <v>153</v>
      </c>
      <c r="AK65" s="49" t="s">
        <v>153</v>
      </c>
      <c r="AL65" s="49" t="s">
        <v>153</v>
      </c>
      <c r="AM65" s="49" t="s">
        <v>153</v>
      </c>
      <c r="AN65" s="45">
        <f>SUM(P65:INDEX(P65:AA65,1,$P$3))</f>
        <v>700</v>
      </c>
      <c r="AO65" s="45">
        <f>SUM(AB65:INDEX(AB65:AM65,1,$P$3))</f>
        <v>689</v>
      </c>
      <c r="AP65" s="45">
        <f t="shared" si="1"/>
        <v>-11</v>
      </c>
      <c r="AQ65" s="50" t="str">
        <f>IF(COUNTA(AB65:INDEX(AB65:AM65,1,$P$3))=0,"Not Reported",IF(AO65&gt;=AN65,"On Track","Off Track"))</f>
        <v>Off Track</v>
      </c>
      <c r="AR65" s="51" t="s">
        <v>153</v>
      </c>
      <c r="AS65" s="49" t="s">
        <v>450</v>
      </c>
      <c r="AT65" s="52" t="s">
        <v>451</v>
      </c>
      <c r="AU65" s="18" t="s">
        <v>156</v>
      </c>
      <c r="AV65" s="53" t="s">
        <v>157</v>
      </c>
      <c r="AW65" s="54" t="s">
        <v>158</v>
      </c>
      <c r="AX65" s="45" t="s">
        <v>159</v>
      </c>
    </row>
    <row r="66" spans="1:50" ht="34" customHeight="1" x14ac:dyDescent="0.3">
      <c r="A66" s="54" t="s">
        <v>407</v>
      </c>
      <c r="B66" s="54" t="s">
        <v>452</v>
      </c>
      <c r="C66" s="54" t="s">
        <v>453</v>
      </c>
      <c r="D66" s="44" t="s">
        <v>454</v>
      </c>
      <c r="E66" s="44" t="s">
        <v>143</v>
      </c>
      <c r="F66" s="44" t="s">
        <v>144</v>
      </c>
      <c r="G66" s="44">
        <v>0</v>
      </c>
      <c r="H66" s="44">
        <v>50</v>
      </c>
      <c r="I66" s="44" t="s">
        <v>182</v>
      </c>
      <c r="J66" s="45" t="s">
        <v>146</v>
      </c>
      <c r="K66" s="45" t="s">
        <v>147</v>
      </c>
      <c r="L66" s="46" t="s">
        <v>148</v>
      </c>
      <c r="M66" s="46" t="s">
        <v>148</v>
      </c>
      <c r="N66" s="45" t="s">
        <v>149</v>
      </c>
      <c r="O66" s="47" t="str">
        <f>CHOOSE('01 Dashboard'!$B$4,"Jul","Aug","Sep","Oct","Nov","Dec","Jan","Feb","Mar","Apr","May","Jun")</f>
        <v>Jan</v>
      </c>
      <c r="P66" s="55"/>
      <c r="Q66" s="55" t="s">
        <v>455</v>
      </c>
      <c r="R66" s="55" t="s">
        <v>456</v>
      </c>
      <c r="S66" s="55" t="s">
        <v>457</v>
      </c>
      <c r="T66" s="55" t="s">
        <v>458</v>
      </c>
      <c r="U66" s="55"/>
      <c r="V66" s="55"/>
      <c r="W66" s="55" t="s">
        <v>459</v>
      </c>
      <c r="X66" s="55"/>
      <c r="Y66" s="55"/>
      <c r="Z66" s="55"/>
      <c r="AA66" s="55" t="s">
        <v>460</v>
      </c>
      <c r="AB66" s="49" t="s">
        <v>153</v>
      </c>
      <c r="AC66" s="49" t="s">
        <v>153</v>
      </c>
      <c r="AD66" s="49" t="s">
        <v>153</v>
      </c>
      <c r="AE66" s="49" t="s">
        <v>153</v>
      </c>
      <c r="AF66" s="49" t="s">
        <v>153</v>
      </c>
      <c r="AG66" s="49" t="s">
        <v>153</v>
      </c>
      <c r="AH66" s="49" t="s">
        <v>153</v>
      </c>
      <c r="AI66" s="49" t="s">
        <v>153</v>
      </c>
      <c r="AJ66" s="49" t="s">
        <v>153</v>
      </c>
      <c r="AK66" s="49" t="s">
        <v>153</v>
      </c>
      <c r="AL66" s="49" t="s">
        <v>153</v>
      </c>
      <c r="AM66" s="49" t="s">
        <v>153</v>
      </c>
      <c r="AN66" s="45">
        <f>SUM(P66:INDEX(P66:AA66,1,$P$3))</f>
        <v>0</v>
      </c>
      <c r="AO66" s="45">
        <f>SUM(AB66:INDEX(AB66:AM66,1,$P$3))</f>
        <v>0</v>
      </c>
      <c r="AP66" s="45">
        <f t="shared" si="1"/>
        <v>0</v>
      </c>
      <c r="AQ66" s="50" t="str">
        <f>IF(COUNTA(AB66:INDEX(AB66:AM66,1,$P$3))=0,"Not Reported",IF(AO66&gt;=AN66,"On Track","Off Track"))</f>
        <v>On Track</v>
      </c>
      <c r="AR66" s="51" t="s">
        <v>237</v>
      </c>
      <c r="AS66" s="49" t="s">
        <v>461</v>
      </c>
      <c r="AT66" s="52" t="s">
        <v>462</v>
      </c>
      <c r="AU66" s="27" t="s">
        <v>243</v>
      </c>
      <c r="AV66" s="53" t="s">
        <v>157</v>
      </c>
      <c r="AW66" s="48" t="s">
        <v>244</v>
      </c>
      <c r="AX66" s="45" t="s">
        <v>245</v>
      </c>
    </row>
    <row r="67" spans="1:50" ht="34" customHeight="1" x14ac:dyDescent="0.3">
      <c r="A67" s="43" t="s">
        <v>407</v>
      </c>
      <c r="B67" s="43" t="s">
        <v>463</v>
      </c>
      <c r="C67" s="43" t="s">
        <v>289</v>
      </c>
      <c r="D67" s="44" t="s">
        <v>464</v>
      </c>
      <c r="E67" s="44" t="s">
        <v>143</v>
      </c>
      <c r="F67" s="44" t="s">
        <v>144</v>
      </c>
      <c r="G67" s="44" t="s">
        <v>252</v>
      </c>
      <c r="H67" s="44" t="s">
        <v>465</v>
      </c>
      <c r="I67" s="44" t="s">
        <v>182</v>
      </c>
      <c r="J67" s="45" t="s">
        <v>146</v>
      </c>
      <c r="K67" s="45" t="s">
        <v>147</v>
      </c>
      <c r="L67" s="46" t="s">
        <v>148</v>
      </c>
      <c r="M67" s="46" t="s">
        <v>148</v>
      </c>
      <c r="N67" s="45" t="s">
        <v>149</v>
      </c>
      <c r="O67" s="47" t="str">
        <f>CHOOSE('01 Dashboard'!$B$4,"Jul","Aug","Sep","Oct","Nov","Dec","Jan","Feb","Mar","Apr","May","Jun")</f>
        <v>Jan</v>
      </c>
      <c r="P67" s="48"/>
      <c r="Q67" s="48"/>
      <c r="R67" s="48"/>
      <c r="S67" s="48"/>
      <c r="T67" s="48"/>
      <c r="U67" s="48"/>
      <c r="V67" s="48"/>
      <c r="W67" s="48"/>
      <c r="X67" s="48"/>
      <c r="Y67" s="48"/>
      <c r="Z67" s="48"/>
      <c r="AA67" s="48" t="s">
        <v>465</v>
      </c>
      <c r="AB67" s="49" t="s">
        <v>153</v>
      </c>
      <c r="AC67" s="49" t="s">
        <v>153</v>
      </c>
      <c r="AD67" s="49" t="s">
        <v>153</v>
      </c>
      <c r="AE67" s="49" t="s">
        <v>153</v>
      </c>
      <c r="AF67" s="49" t="s">
        <v>153</v>
      </c>
      <c r="AG67" s="49" t="s">
        <v>153</v>
      </c>
      <c r="AH67" s="49">
        <v>1</v>
      </c>
      <c r="AI67" s="49" t="s">
        <v>153</v>
      </c>
      <c r="AJ67" s="49" t="s">
        <v>153</v>
      </c>
      <c r="AK67" s="49" t="s">
        <v>153</v>
      </c>
      <c r="AL67" s="49" t="s">
        <v>153</v>
      </c>
      <c r="AM67" s="49" t="s">
        <v>153</v>
      </c>
      <c r="AN67" s="45">
        <f>SUM(P67:INDEX(P67:AA67,1,$P$3))</f>
        <v>0</v>
      </c>
      <c r="AO67" s="45">
        <f>SUM(AB67:INDEX(AB67:AM67,1,$P$3))</f>
        <v>1</v>
      </c>
      <c r="AP67" s="45">
        <f t="shared" si="1"/>
        <v>1</v>
      </c>
      <c r="AQ67" s="50" t="str">
        <f>IF(COUNTA(AB67:INDEX(AB67:AM67,1,$P$3))=0,"Not Reported",IF(AO67&gt;=AN67,"On Track","Off Track"))</f>
        <v>On Track</v>
      </c>
      <c r="AR67" s="51" t="s">
        <v>237</v>
      </c>
      <c r="AS67" s="49" t="s">
        <v>466</v>
      </c>
      <c r="AT67" s="52" t="s">
        <v>467</v>
      </c>
      <c r="AU67" s="27" t="s">
        <v>243</v>
      </c>
      <c r="AV67" s="53" t="s">
        <v>157</v>
      </c>
      <c r="AW67" s="54" t="s">
        <v>244</v>
      </c>
      <c r="AX67" s="45" t="s">
        <v>245</v>
      </c>
    </row>
    <row r="68" spans="1:50" ht="34" customHeight="1" x14ac:dyDescent="0.3">
      <c r="A68" s="54" t="s">
        <v>407</v>
      </c>
      <c r="B68" s="54" t="s">
        <v>468</v>
      </c>
      <c r="C68" s="54" t="s">
        <v>289</v>
      </c>
      <c r="D68" s="44" t="s">
        <v>469</v>
      </c>
      <c r="E68" s="44" t="s">
        <v>143</v>
      </c>
      <c r="F68" s="44" t="s">
        <v>144</v>
      </c>
      <c r="G68" s="44" t="s">
        <v>252</v>
      </c>
      <c r="H68" s="44" t="s">
        <v>470</v>
      </c>
      <c r="I68" s="44" t="s">
        <v>182</v>
      </c>
      <c r="J68" s="45" t="s">
        <v>146</v>
      </c>
      <c r="K68" s="45" t="s">
        <v>147</v>
      </c>
      <c r="L68" s="46" t="s">
        <v>148</v>
      </c>
      <c r="M68" s="46" t="s">
        <v>148</v>
      </c>
      <c r="N68" s="45" t="s">
        <v>149</v>
      </c>
      <c r="O68" s="47" t="str">
        <f>CHOOSE('01 Dashboard'!$B$4,"Jul","Aug","Sep","Oct","Nov","Dec","Jan","Feb","Mar","Apr","May","Jun")</f>
        <v>Jan</v>
      </c>
      <c r="P68" s="55"/>
      <c r="Q68" s="55"/>
      <c r="R68" s="55"/>
      <c r="S68" s="55"/>
      <c r="T68" s="55"/>
      <c r="U68" s="55" t="s">
        <v>470</v>
      </c>
      <c r="V68" s="55"/>
      <c r="W68" s="55"/>
      <c r="X68" s="55"/>
      <c r="Y68" s="55"/>
      <c r="Z68" s="55"/>
      <c r="AA68" s="55"/>
      <c r="AB68" s="49" t="s">
        <v>153</v>
      </c>
      <c r="AC68" s="49" t="s">
        <v>153</v>
      </c>
      <c r="AD68" s="49" t="s">
        <v>153</v>
      </c>
      <c r="AE68" s="49" t="s">
        <v>153</v>
      </c>
      <c r="AF68" s="49" t="s">
        <v>153</v>
      </c>
      <c r="AG68" s="49" t="s">
        <v>153</v>
      </c>
      <c r="AH68" s="49" t="s">
        <v>153</v>
      </c>
      <c r="AI68" s="49" t="s">
        <v>153</v>
      </c>
      <c r="AJ68" s="49" t="s">
        <v>153</v>
      </c>
      <c r="AK68" s="49" t="s">
        <v>153</v>
      </c>
      <c r="AL68" s="49" t="s">
        <v>153</v>
      </c>
      <c r="AM68" s="49" t="s">
        <v>153</v>
      </c>
      <c r="AN68" s="45">
        <f>SUM(P68:INDEX(P68:AA68,1,$P$3))</f>
        <v>0</v>
      </c>
      <c r="AO68" s="45">
        <f>SUM(AB68:INDEX(AB68:AM68,1,$P$3))</f>
        <v>0</v>
      </c>
      <c r="AP68" s="45">
        <f t="shared" si="1"/>
        <v>0</v>
      </c>
      <c r="AQ68" s="50" t="s">
        <v>35</v>
      </c>
      <c r="AR68" s="51" t="s">
        <v>237</v>
      </c>
      <c r="AS68" s="49" t="s">
        <v>471</v>
      </c>
      <c r="AT68" s="52" t="s">
        <v>472</v>
      </c>
      <c r="AU68" s="27" t="s">
        <v>243</v>
      </c>
      <c r="AV68" s="53" t="s">
        <v>157</v>
      </c>
      <c r="AW68" s="48" t="s">
        <v>244</v>
      </c>
      <c r="AX68" s="45" t="s">
        <v>245</v>
      </c>
    </row>
    <row r="69" spans="1:50" ht="34" customHeight="1" x14ac:dyDescent="0.3">
      <c r="A69" s="43" t="s">
        <v>407</v>
      </c>
      <c r="B69" s="43" t="s">
        <v>473</v>
      </c>
      <c r="C69" s="43" t="s">
        <v>289</v>
      </c>
      <c r="D69" s="44" t="s">
        <v>474</v>
      </c>
      <c r="E69" s="44" t="s">
        <v>209</v>
      </c>
      <c r="F69" s="44" t="s">
        <v>144</v>
      </c>
      <c r="G69" s="44" t="s">
        <v>252</v>
      </c>
      <c r="H69" s="44" t="s">
        <v>475</v>
      </c>
      <c r="I69" s="44" t="s">
        <v>210</v>
      </c>
      <c r="J69" s="45" t="s">
        <v>146</v>
      </c>
      <c r="K69" s="45" t="s">
        <v>147</v>
      </c>
      <c r="L69" s="46" t="s">
        <v>148</v>
      </c>
      <c r="M69" s="46" t="s">
        <v>148</v>
      </c>
      <c r="N69" s="45" t="s">
        <v>149</v>
      </c>
      <c r="O69" s="47" t="str">
        <f>CHOOSE('01 Dashboard'!$B$4,"Jul","Aug","Sep","Oct","Nov","Dec","Jan","Feb","Mar","Apr","May","Jun")</f>
        <v>Jan</v>
      </c>
      <c r="P69" s="48"/>
      <c r="Q69" s="48" t="s">
        <v>476</v>
      </c>
      <c r="R69" s="48"/>
      <c r="S69" s="48" t="s">
        <v>477</v>
      </c>
      <c r="T69" s="48"/>
      <c r="U69" s="48"/>
      <c r="V69" s="48"/>
      <c r="W69" s="48"/>
      <c r="X69" s="48"/>
      <c r="Y69" s="48"/>
      <c r="Z69" s="48"/>
      <c r="AA69" s="48" t="s">
        <v>475</v>
      </c>
      <c r="AB69" s="49" t="s">
        <v>153</v>
      </c>
      <c r="AC69" s="49" t="s">
        <v>153</v>
      </c>
      <c r="AD69" s="49" t="s">
        <v>153</v>
      </c>
      <c r="AE69" s="49" t="s">
        <v>153</v>
      </c>
      <c r="AF69" s="49" t="s">
        <v>153</v>
      </c>
      <c r="AG69" s="49" t="s">
        <v>153</v>
      </c>
      <c r="AH69" s="49">
        <v>27</v>
      </c>
      <c r="AI69" s="49" t="s">
        <v>153</v>
      </c>
      <c r="AJ69" s="49" t="s">
        <v>153</v>
      </c>
      <c r="AK69" s="49" t="s">
        <v>153</v>
      </c>
      <c r="AL69" s="49" t="s">
        <v>153</v>
      </c>
      <c r="AM69" s="49" t="s">
        <v>153</v>
      </c>
      <c r="AN69" s="45">
        <f>SUM(P69:INDEX(P69:AA69,1,$P$3))</f>
        <v>0</v>
      </c>
      <c r="AO69" s="45">
        <f>SUM(AB69:INDEX(AB69:AM69,1,$P$3))</f>
        <v>27</v>
      </c>
      <c r="AP69" s="45">
        <f t="shared" ref="AP69:AP95" si="3">IF(OR(AN69="",AO69=""),"",AO69-AN69)</f>
        <v>27</v>
      </c>
      <c r="AQ69" s="50" t="str">
        <f>IF(COUNTA(AB69:INDEX(AB69:AM69,1,$P$3))=0,"Not Reported",IF(AO69&gt;=AN69,"On Track","Off Track"))</f>
        <v>On Track</v>
      </c>
      <c r="AR69" s="51" t="s">
        <v>237</v>
      </c>
      <c r="AS69" s="49" t="s">
        <v>478</v>
      </c>
      <c r="AT69" s="52" t="s">
        <v>479</v>
      </c>
      <c r="AU69" s="18" t="s">
        <v>156</v>
      </c>
      <c r="AV69" s="53" t="s">
        <v>157</v>
      </c>
      <c r="AW69" s="54" t="s">
        <v>158</v>
      </c>
      <c r="AX69" s="45" t="s">
        <v>159</v>
      </c>
    </row>
    <row r="70" spans="1:50" ht="34" customHeight="1" x14ac:dyDescent="0.3">
      <c r="A70" s="54" t="s">
        <v>407</v>
      </c>
      <c r="B70" s="54" t="s">
        <v>480</v>
      </c>
      <c r="C70" s="54" t="s">
        <v>289</v>
      </c>
      <c r="D70" s="44" t="s">
        <v>481</v>
      </c>
      <c r="E70" s="44" t="s">
        <v>209</v>
      </c>
      <c r="F70" s="44" t="s">
        <v>144</v>
      </c>
      <c r="G70" s="44" t="s">
        <v>252</v>
      </c>
      <c r="H70" s="44" t="s">
        <v>482</v>
      </c>
      <c r="I70" s="44" t="s">
        <v>210</v>
      </c>
      <c r="J70" s="45" t="s">
        <v>146</v>
      </c>
      <c r="K70" s="45" t="s">
        <v>147</v>
      </c>
      <c r="L70" s="46" t="s">
        <v>148</v>
      </c>
      <c r="M70" s="46" t="s">
        <v>148</v>
      </c>
      <c r="N70" s="45" t="s">
        <v>149</v>
      </c>
      <c r="O70" s="47" t="str">
        <f>CHOOSE('01 Dashboard'!$B$4,"Jul","Aug","Sep","Oct","Nov","Dec","Jan","Feb","Mar","Apr","May","Jun")</f>
        <v>Jan</v>
      </c>
      <c r="P70" s="55"/>
      <c r="Q70" s="55"/>
      <c r="R70" s="55" t="s">
        <v>476</v>
      </c>
      <c r="S70" s="55"/>
      <c r="T70" s="55"/>
      <c r="U70" s="55" t="s">
        <v>483</v>
      </c>
      <c r="V70" s="55" t="s">
        <v>483</v>
      </c>
      <c r="W70" s="55"/>
      <c r="X70" s="55"/>
      <c r="Y70" s="55"/>
      <c r="Z70" s="55"/>
      <c r="AA70" s="55" t="s">
        <v>482</v>
      </c>
      <c r="AB70" s="49" t="s">
        <v>153</v>
      </c>
      <c r="AC70" s="49" t="s">
        <v>153</v>
      </c>
      <c r="AD70" s="49" t="s">
        <v>153</v>
      </c>
      <c r="AE70" s="49" t="s">
        <v>153</v>
      </c>
      <c r="AF70" s="49" t="s">
        <v>153</v>
      </c>
      <c r="AG70" s="49" t="s">
        <v>153</v>
      </c>
      <c r="AH70" s="49" t="s">
        <v>153</v>
      </c>
      <c r="AI70" s="49" t="s">
        <v>153</v>
      </c>
      <c r="AJ70" s="49" t="s">
        <v>153</v>
      </c>
      <c r="AK70" s="49" t="s">
        <v>153</v>
      </c>
      <c r="AL70" s="49" t="s">
        <v>153</v>
      </c>
      <c r="AM70" s="49" t="s">
        <v>153</v>
      </c>
      <c r="AN70" s="45">
        <f>SUM(P70:INDEX(P70:AA70,1,$P$3))</f>
        <v>0</v>
      </c>
      <c r="AO70" s="45">
        <f>SUM(AB70:INDEX(AB70:AM70,1,$P$3))</f>
        <v>0</v>
      </c>
      <c r="AP70" s="45">
        <f t="shared" si="3"/>
        <v>0</v>
      </c>
      <c r="AQ70" s="50" t="str">
        <f>IF(COUNTA(AB70:INDEX(AB70:AM70,1,$P$3))=0,"Not Reported",IF(AO70&gt;=AN70,"On Track","Off Track"))</f>
        <v>On Track</v>
      </c>
      <c r="AR70" s="51" t="s">
        <v>153</v>
      </c>
      <c r="AS70" s="49" t="s">
        <v>484</v>
      </c>
      <c r="AT70" s="52" t="s">
        <v>485</v>
      </c>
      <c r="AU70" s="18" t="s">
        <v>156</v>
      </c>
      <c r="AV70" s="53" t="s">
        <v>157</v>
      </c>
      <c r="AW70" s="48" t="s">
        <v>158</v>
      </c>
      <c r="AX70" s="45" t="s">
        <v>159</v>
      </c>
    </row>
    <row r="71" spans="1:50" ht="34" customHeight="1" x14ac:dyDescent="0.3">
      <c r="A71" s="43" t="s">
        <v>407</v>
      </c>
      <c r="B71" s="43" t="s">
        <v>486</v>
      </c>
      <c r="C71" s="43" t="s">
        <v>289</v>
      </c>
      <c r="D71" s="44" t="s">
        <v>487</v>
      </c>
      <c r="E71" s="44" t="s">
        <v>209</v>
      </c>
      <c r="F71" s="44" t="s">
        <v>144</v>
      </c>
      <c r="G71" s="44" t="s">
        <v>252</v>
      </c>
      <c r="H71" s="44" t="s">
        <v>488</v>
      </c>
      <c r="I71" s="44" t="s">
        <v>210</v>
      </c>
      <c r="J71" s="45" t="s">
        <v>146</v>
      </c>
      <c r="K71" s="45" t="s">
        <v>147</v>
      </c>
      <c r="L71" s="46" t="s">
        <v>148</v>
      </c>
      <c r="M71" s="46" t="s">
        <v>148</v>
      </c>
      <c r="N71" s="45" t="s">
        <v>149</v>
      </c>
      <c r="O71" s="47" t="str">
        <f>CHOOSE('01 Dashboard'!$B$4,"Jul","Aug","Sep","Oct","Nov","Dec","Jan","Feb","Mar","Apr","May","Jun")</f>
        <v>Jan</v>
      </c>
      <c r="P71" s="48"/>
      <c r="Q71" s="48"/>
      <c r="R71" s="48"/>
      <c r="S71" s="48" t="s">
        <v>489</v>
      </c>
      <c r="T71" s="48"/>
      <c r="U71" s="48"/>
      <c r="V71" s="48"/>
      <c r="W71" s="48"/>
      <c r="X71" s="48"/>
      <c r="Y71" s="48"/>
      <c r="Z71" s="48"/>
      <c r="AA71" s="48"/>
      <c r="AB71" s="49" t="s">
        <v>153</v>
      </c>
      <c r="AC71" s="49" t="s">
        <v>153</v>
      </c>
      <c r="AD71" s="49" t="s">
        <v>153</v>
      </c>
      <c r="AE71" s="49" t="s">
        <v>153</v>
      </c>
      <c r="AF71" s="49" t="s">
        <v>153</v>
      </c>
      <c r="AG71" s="49" t="s">
        <v>153</v>
      </c>
      <c r="AH71" s="49" t="s">
        <v>153</v>
      </c>
      <c r="AI71" s="49" t="s">
        <v>153</v>
      </c>
      <c r="AJ71" s="49" t="s">
        <v>153</v>
      </c>
      <c r="AK71" s="49" t="s">
        <v>153</v>
      </c>
      <c r="AL71" s="49" t="s">
        <v>153</v>
      </c>
      <c r="AM71" s="49" t="s">
        <v>153</v>
      </c>
      <c r="AN71" s="45">
        <f>SUM(P71:INDEX(P71:AA71,1,$P$3))</f>
        <v>0</v>
      </c>
      <c r="AO71" s="45">
        <f>SUM(AB71:INDEX(AB71:AM71,1,$P$3))</f>
        <v>0</v>
      </c>
      <c r="AP71" s="45">
        <f t="shared" si="3"/>
        <v>0</v>
      </c>
      <c r="AQ71" s="50" t="s">
        <v>183</v>
      </c>
      <c r="AR71" s="51" t="s">
        <v>237</v>
      </c>
      <c r="AS71" s="49" t="s">
        <v>490</v>
      </c>
      <c r="AT71" s="52" t="s">
        <v>491</v>
      </c>
      <c r="AU71" s="18" t="s">
        <v>156</v>
      </c>
      <c r="AV71" s="53" t="s">
        <v>157</v>
      </c>
      <c r="AW71" s="54" t="s">
        <v>158</v>
      </c>
      <c r="AX71" s="45" t="s">
        <v>159</v>
      </c>
    </row>
    <row r="72" spans="1:50" ht="34" customHeight="1" x14ac:dyDescent="0.3">
      <c r="A72" s="54" t="s">
        <v>407</v>
      </c>
      <c r="B72" s="54" t="s">
        <v>492</v>
      </c>
      <c r="C72" s="54" t="s">
        <v>493</v>
      </c>
      <c r="D72" s="44" t="s">
        <v>494</v>
      </c>
      <c r="E72" s="44" t="s">
        <v>143</v>
      </c>
      <c r="F72" s="44" t="s">
        <v>144</v>
      </c>
      <c r="G72" s="44" t="s">
        <v>252</v>
      </c>
      <c r="H72" s="44">
        <v>279</v>
      </c>
      <c r="I72" s="44" t="s">
        <v>182</v>
      </c>
      <c r="J72" s="45" t="s">
        <v>146</v>
      </c>
      <c r="K72" s="45" t="s">
        <v>147</v>
      </c>
      <c r="L72" s="46" t="s">
        <v>148</v>
      </c>
      <c r="M72" s="46" t="s">
        <v>148</v>
      </c>
      <c r="N72" s="45" t="s">
        <v>149</v>
      </c>
      <c r="O72" s="47" t="str">
        <f>CHOOSE('01 Dashboard'!$B$4,"Jul","Aug","Sep","Oct","Nov","Dec","Jan","Feb","Mar","Apr","May","Jun")</f>
        <v>Jan</v>
      </c>
      <c r="P72" s="55">
        <v>0</v>
      </c>
      <c r="Q72" s="55">
        <v>0</v>
      </c>
      <c r="R72" s="55">
        <v>0</v>
      </c>
      <c r="S72" s="55">
        <v>0</v>
      </c>
      <c r="T72" s="55">
        <v>0</v>
      </c>
      <c r="U72" s="55">
        <v>0</v>
      </c>
      <c r="V72" s="55">
        <v>0</v>
      </c>
      <c r="W72" s="55">
        <v>0</v>
      </c>
      <c r="X72" s="55">
        <v>279</v>
      </c>
      <c r="Y72" s="55">
        <v>0</v>
      </c>
      <c r="Z72" s="55">
        <v>0</v>
      </c>
      <c r="AA72" s="55">
        <v>0</v>
      </c>
      <c r="AB72" s="49" t="s">
        <v>153</v>
      </c>
      <c r="AC72" s="49" t="s">
        <v>153</v>
      </c>
      <c r="AD72" s="49" t="s">
        <v>153</v>
      </c>
      <c r="AE72" s="49" t="s">
        <v>153</v>
      </c>
      <c r="AF72" s="49" t="s">
        <v>153</v>
      </c>
      <c r="AG72" s="49" t="s">
        <v>153</v>
      </c>
      <c r="AH72" s="49" t="s">
        <v>153</v>
      </c>
      <c r="AI72" s="49" t="s">
        <v>153</v>
      </c>
      <c r="AJ72" s="49" t="s">
        <v>153</v>
      </c>
      <c r="AK72" s="49" t="s">
        <v>153</v>
      </c>
      <c r="AL72" s="49" t="s">
        <v>153</v>
      </c>
      <c r="AM72" s="49" t="s">
        <v>153</v>
      </c>
      <c r="AN72" s="45">
        <f>SUM(P72:INDEX(P72:AA72,1,$P$3))</f>
        <v>0</v>
      </c>
      <c r="AO72" s="45">
        <f>SUM(AB72:INDEX(AB72:AM72,1,$P$3))</f>
        <v>0</v>
      </c>
      <c r="AP72" s="45">
        <f t="shared" si="3"/>
        <v>0</v>
      </c>
      <c r="AQ72" s="50" t="s">
        <v>35</v>
      </c>
      <c r="AR72" s="51" t="s">
        <v>153</v>
      </c>
      <c r="AS72" s="49" t="s">
        <v>495</v>
      </c>
      <c r="AT72" s="52" t="s">
        <v>496</v>
      </c>
      <c r="AU72" s="18" t="s">
        <v>156</v>
      </c>
      <c r="AV72" s="53" t="s">
        <v>157</v>
      </c>
      <c r="AW72" s="48" t="s">
        <v>158</v>
      </c>
      <c r="AX72" s="45" t="s">
        <v>159</v>
      </c>
    </row>
    <row r="73" spans="1:50" ht="34" customHeight="1" x14ac:dyDescent="0.3">
      <c r="A73" s="43" t="s">
        <v>407</v>
      </c>
      <c r="B73" s="43" t="s">
        <v>497</v>
      </c>
      <c r="C73" s="43" t="s">
        <v>453</v>
      </c>
      <c r="D73" s="44" t="s">
        <v>498</v>
      </c>
      <c r="E73" s="44" t="s">
        <v>143</v>
      </c>
      <c r="F73" s="44" t="s">
        <v>144</v>
      </c>
      <c r="G73" s="44" t="s">
        <v>252</v>
      </c>
      <c r="H73" s="44">
        <v>279</v>
      </c>
      <c r="I73" s="44" t="s">
        <v>182</v>
      </c>
      <c r="J73" s="45" t="s">
        <v>146</v>
      </c>
      <c r="K73" s="45" t="s">
        <v>147</v>
      </c>
      <c r="L73" s="46" t="s">
        <v>148</v>
      </c>
      <c r="M73" s="46" t="s">
        <v>148</v>
      </c>
      <c r="N73" s="45" t="s">
        <v>149</v>
      </c>
      <c r="O73" s="47" t="str">
        <f>CHOOSE('01 Dashboard'!$B$4,"Jul","Aug","Sep","Oct","Nov","Dec","Jan","Feb","Mar","Apr","May","Jun")</f>
        <v>Jan</v>
      </c>
      <c r="P73" s="48">
        <v>0</v>
      </c>
      <c r="Q73" s="48">
        <v>0</v>
      </c>
      <c r="R73" s="48">
        <v>0</v>
      </c>
      <c r="S73" s="48">
        <v>0</v>
      </c>
      <c r="T73" s="48">
        <v>0</v>
      </c>
      <c r="U73" s="48">
        <v>0</v>
      </c>
      <c r="V73" s="48">
        <v>0</v>
      </c>
      <c r="W73" s="48">
        <v>0</v>
      </c>
      <c r="X73" s="48">
        <v>279</v>
      </c>
      <c r="Y73" s="48">
        <v>0</v>
      </c>
      <c r="Z73" s="48">
        <v>0</v>
      </c>
      <c r="AA73" s="48">
        <v>0</v>
      </c>
      <c r="AB73" s="49" t="s">
        <v>153</v>
      </c>
      <c r="AC73" s="49" t="s">
        <v>153</v>
      </c>
      <c r="AD73" s="49" t="s">
        <v>153</v>
      </c>
      <c r="AE73" s="49" t="s">
        <v>153</v>
      </c>
      <c r="AF73" s="49" t="s">
        <v>153</v>
      </c>
      <c r="AG73" s="49" t="s">
        <v>153</v>
      </c>
      <c r="AH73" s="49">
        <v>65</v>
      </c>
      <c r="AI73" s="49" t="s">
        <v>153</v>
      </c>
      <c r="AJ73" s="49" t="s">
        <v>153</v>
      </c>
      <c r="AK73" s="49" t="s">
        <v>153</v>
      </c>
      <c r="AL73" s="49" t="s">
        <v>153</v>
      </c>
      <c r="AM73" s="49" t="s">
        <v>153</v>
      </c>
      <c r="AN73" s="45">
        <f>SUM(P73:INDEX(P73:AA73,1,$P$3))</f>
        <v>0</v>
      </c>
      <c r="AO73" s="45">
        <f>SUM(AB73:INDEX(AB73:AM73,1,$P$3))</f>
        <v>65</v>
      </c>
      <c r="AP73" s="45">
        <f t="shared" si="3"/>
        <v>65</v>
      </c>
      <c r="AQ73" s="50" t="str">
        <f>IF(COUNTA(AB73:INDEX(AB73:AM73,1,$P$3))=0,"Not Reported",IF(AO73&gt;=AN73,"On Track","Off Track"))</f>
        <v>On Track</v>
      </c>
      <c r="AR73" s="51" t="s">
        <v>153</v>
      </c>
      <c r="AS73" s="49" t="s">
        <v>499</v>
      </c>
      <c r="AT73" s="52" t="s">
        <v>500</v>
      </c>
      <c r="AU73" s="27" t="s">
        <v>243</v>
      </c>
      <c r="AV73" s="53" t="s">
        <v>157</v>
      </c>
      <c r="AW73" s="54" t="s">
        <v>244</v>
      </c>
      <c r="AX73" s="45" t="s">
        <v>245</v>
      </c>
    </row>
    <row r="74" spans="1:50" ht="34" customHeight="1" x14ac:dyDescent="0.3">
      <c r="A74" s="54" t="s">
        <v>407</v>
      </c>
      <c r="B74" s="54" t="s">
        <v>497</v>
      </c>
      <c r="C74" s="54" t="s">
        <v>453</v>
      </c>
      <c r="D74" s="44" t="s">
        <v>501</v>
      </c>
      <c r="E74" s="44" t="s">
        <v>143</v>
      </c>
      <c r="F74" s="44" t="s">
        <v>144</v>
      </c>
      <c r="G74" s="44" t="s">
        <v>252</v>
      </c>
      <c r="H74" s="44">
        <v>432</v>
      </c>
      <c r="I74" s="44" t="s">
        <v>182</v>
      </c>
      <c r="J74" s="45" t="s">
        <v>146</v>
      </c>
      <c r="K74" s="45" t="s">
        <v>147</v>
      </c>
      <c r="L74" s="46" t="s">
        <v>148</v>
      </c>
      <c r="M74" s="46" t="s">
        <v>148</v>
      </c>
      <c r="N74" s="45" t="s">
        <v>149</v>
      </c>
      <c r="O74" s="47" t="str">
        <f>CHOOSE('01 Dashboard'!$B$4,"Jul","Aug","Sep","Oct","Nov","Dec","Jan","Feb","Mar","Apr","May","Jun")</f>
        <v>Jan</v>
      </c>
      <c r="P74" s="55">
        <v>0</v>
      </c>
      <c r="Q74" s="55">
        <v>0</v>
      </c>
      <c r="R74" s="55">
        <v>0</v>
      </c>
      <c r="S74" s="55">
        <v>0</v>
      </c>
      <c r="T74" s="55">
        <v>0</v>
      </c>
      <c r="U74" s="55">
        <v>0</v>
      </c>
      <c r="V74" s="55">
        <v>0</v>
      </c>
      <c r="W74" s="55">
        <v>0</v>
      </c>
      <c r="X74" s="55">
        <v>432</v>
      </c>
      <c r="Y74" s="55">
        <v>0</v>
      </c>
      <c r="Z74" s="55">
        <v>0</v>
      </c>
      <c r="AA74" s="55">
        <v>0</v>
      </c>
      <c r="AB74" s="49" t="s">
        <v>153</v>
      </c>
      <c r="AC74" s="49" t="s">
        <v>153</v>
      </c>
      <c r="AD74" s="49" t="s">
        <v>153</v>
      </c>
      <c r="AE74" s="49" t="s">
        <v>153</v>
      </c>
      <c r="AF74" s="49" t="s">
        <v>153</v>
      </c>
      <c r="AG74" s="49" t="s">
        <v>153</v>
      </c>
      <c r="AH74" s="49">
        <v>65</v>
      </c>
      <c r="AI74" s="49" t="s">
        <v>153</v>
      </c>
      <c r="AJ74" s="49" t="s">
        <v>153</v>
      </c>
      <c r="AK74" s="49" t="s">
        <v>153</v>
      </c>
      <c r="AL74" s="49" t="s">
        <v>153</v>
      </c>
      <c r="AM74" s="49" t="s">
        <v>153</v>
      </c>
      <c r="AN74" s="45">
        <f>SUM(P74:INDEX(P74:AA74,1,$P$3))</f>
        <v>0</v>
      </c>
      <c r="AO74" s="45">
        <f>SUM(AB74:INDEX(AB74:AM74,1,$P$3))</f>
        <v>65</v>
      </c>
      <c r="AP74" s="45">
        <f t="shared" si="3"/>
        <v>65</v>
      </c>
      <c r="AQ74" s="50" t="str">
        <f>IF(COUNTA(AB74:INDEX(AB74:AM74,1,$P$3))=0,"Not Reported",IF(AO74&gt;=AN74,"On Track","Off Track"))</f>
        <v>On Track</v>
      </c>
      <c r="AR74" s="51" t="s">
        <v>153</v>
      </c>
      <c r="AS74" s="49" t="s">
        <v>502</v>
      </c>
      <c r="AT74" s="52" t="s">
        <v>503</v>
      </c>
      <c r="AU74" s="27" t="s">
        <v>243</v>
      </c>
      <c r="AV74" s="53" t="s">
        <v>157</v>
      </c>
      <c r="AW74" s="48" t="s">
        <v>244</v>
      </c>
      <c r="AX74" s="45" t="s">
        <v>245</v>
      </c>
    </row>
    <row r="75" spans="1:50" ht="34" customHeight="1" x14ac:dyDescent="0.3">
      <c r="A75" s="43" t="s">
        <v>407</v>
      </c>
      <c r="B75" s="43" t="s">
        <v>504</v>
      </c>
      <c r="C75" s="43" t="s">
        <v>289</v>
      </c>
      <c r="D75" s="44" t="s">
        <v>505</v>
      </c>
      <c r="E75" s="44" t="s">
        <v>209</v>
      </c>
      <c r="F75" s="44" t="s">
        <v>144</v>
      </c>
      <c r="G75" s="44" t="s">
        <v>252</v>
      </c>
      <c r="H75" s="44">
        <v>2</v>
      </c>
      <c r="I75" s="44" t="s">
        <v>210</v>
      </c>
      <c r="J75" s="45" t="s">
        <v>146</v>
      </c>
      <c r="K75" s="45" t="s">
        <v>147</v>
      </c>
      <c r="L75" s="46" t="s">
        <v>148</v>
      </c>
      <c r="M75" s="46" t="s">
        <v>148</v>
      </c>
      <c r="N75" s="45" t="s">
        <v>149</v>
      </c>
      <c r="O75" s="47" t="str">
        <f>CHOOSE('01 Dashboard'!$B$4,"Jul","Aug","Sep","Oct","Nov","Dec","Jan","Feb","Mar","Apr","May","Jun")</f>
        <v>Jan</v>
      </c>
      <c r="P75" s="48">
        <v>0</v>
      </c>
      <c r="Q75" s="48">
        <v>0</v>
      </c>
      <c r="R75" s="48">
        <v>1</v>
      </c>
      <c r="S75" s="48">
        <v>0</v>
      </c>
      <c r="T75" s="48">
        <v>0</v>
      </c>
      <c r="U75" s="48">
        <v>1</v>
      </c>
      <c r="V75" s="48">
        <v>0</v>
      </c>
      <c r="W75" s="48">
        <v>0</v>
      </c>
      <c r="X75" s="48">
        <v>2</v>
      </c>
      <c r="Y75" s="48">
        <v>0</v>
      </c>
      <c r="Z75" s="48">
        <v>0</v>
      </c>
      <c r="AA75" s="48">
        <v>1</v>
      </c>
      <c r="AB75" s="49" t="s">
        <v>153</v>
      </c>
      <c r="AC75" s="49" t="s">
        <v>153</v>
      </c>
      <c r="AD75" s="49" t="s">
        <v>153</v>
      </c>
      <c r="AE75" s="49" t="s">
        <v>153</v>
      </c>
      <c r="AF75" s="49" t="s">
        <v>153</v>
      </c>
      <c r="AG75" s="49" t="s">
        <v>153</v>
      </c>
      <c r="AH75" s="49" t="s">
        <v>153</v>
      </c>
      <c r="AI75" s="49" t="s">
        <v>153</v>
      </c>
      <c r="AJ75" s="49" t="s">
        <v>153</v>
      </c>
      <c r="AK75" s="49" t="s">
        <v>153</v>
      </c>
      <c r="AL75" s="49" t="s">
        <v>153</v>
      </c>
      <c r="AM75" s="49" t="s">
        <v>153</v>
      </c>
      <c r="AN75" s="45">
        <f>SUM(P75:INDEX(P75:AA75,1,$P$3))</f>
        <v>2</v>
      </c>
      <c r="AO75" s="45">
        <f>SUM(AB75:INDEX(AB75:AM75,1,$P$3))</f>
        <v>0</v>
      </c>
      <c r="AP75" s="45">
        <f t="shared" si="3"/>
        <v>-2</v>
      </c>
      <c r="AQ75" s="50" t="s">
        <v>183</v>
      </c>
      <c r="AR75" s="51" t="s">
        <v>237</v>
      </c>
      <c r="AS75" s="49" t="s">
        <v>506</v>
      </c>
      <c r="AT75" s="52" t="s">
        <v>507</v>
      </c>
      <c r="AU75" s="27" t="s">
        <v>243</v>
      </c>
      <c r="AV75" s="53" t="s">
        <v>157</v>
      </c>
      <c r="AW75" s="54" t="s">
        <v>244</v>
      </c>
      <c r="AX75" s="45" t="s">
        <v>245</v>
      </c>
    </row>
    <row r="76" spans="1:50" ht="34" customHeight="1" x14ac:dyDescent="0.3">
      <c r="A76" s="54" t="s">
        <v>407</v>
      </c>
      <c r="B76" s="54" t="s">
        <v>504</v>
      </c>
      <c r="C76" s="54" t="s">
        <v>289</v>
      </c>
      <c r="D76" s="44" t="s">
        <v>508</v>
      </c>
      <c r="E76" s="44" t="s">
        <v>143</v>
      </c>
      <c r="F76" s="44" t="s">
        <v>144</v>
      </c>
      <c r="G76" s="44" t="s">
        <v>252</v>
      </c>
      <c r="H76" s="44">
        <v>250</v>
      </c>
      <c r="I76" s="44" t="s">
        <v>182</v>
      </c>
      <c r="J76" s="45" t="s">
        <v>146</v>
      </c>
      <c r="K76" s="45" t="s">
        <v>147</v>
      </c>
      <c r="L76" s="46" t="s">
        <v>148</v>
      </c>
      <c r="M76" s="46" t="s">
        <v>148</v>
      </c>
      <c r="N76" s="45" t="s">
        <v>149</v>
      </c>
      <c r="O76" s="47" t="str">
        <f>CHOOSE('01 Dashboard'!$B$4,"Jul","Aug","Sep","Oct","Nov","Dec","Jan","Feb","Mar","Apr","May","Jun")</f>
        <v>Jan</v>
      </c>
      <c r="P76" s="55">
        <v>0</v>
      </c>
      <c r="Q76" s="55">
        <v>0</v>
      </c>
      <c r="R76" s="55">
        <v>250</v>
      </c>
      <c r="S76" s="55">
        <v>0</v>
      </c>
      <c r="T76" s="55">
        <v>0</v>
      </c>
      <c r="U76" s="55">
        <v>250</v>
      </c>
      <c r="V76" s="55">
        <v>0</v>
      </c>
      <c r="W76" s="55">
        <v>0</v>
      </c>
      <c r="X76" s="55">
        <v>250</v>
      </c>
      <c r="Y76" s="55">
        <v>0</v>
      </c>
      <c r="Z76" s="55">
        <v>0</v>
      </c>
      <c r="AA76" s="55">
        <v>250</v>
      </c>
      <c r="AB76" s="49" t="s">
        <v>153</v>
      </c>
      <c r="AC76" s="49" t="s">
        <v>153</v>
      </c>
      <c r="AD76" s="49" t="s">
        <v>153</v>
      </c>
      <c r="AE76" s="49" t="s">
        <v>153</v>
      </c>
      <c r="AF76" s="49" t="s">
        <v>153</v>
      </c>
      <c r="AG76" s="49" t="s">
        <v>153</v>
      </c>
      <c r="AH76" s="49">
        <v>45</v>
      </c>
      <c r="AI76" s="49" t="s">
        <v>153</v>
      </c>
      <c r="AJ76" s="49" t="s">
        <v>153</v>
      </c>
      <c r="AK76" s="49" t="s">
        <v>153</v>
      </c>
      <c r="AL76" s="49" t="s">
        <v>153</v>
      </c>
      <c r="AM76" s="49" t="s">
        <v>153</v>
      </c>
      <c r="AN76" s="45">
        <f>SUM(P76:INDEX(P76:AA76,1,$P$3))</f>
        <v>500</v>
      </c>
      <c r="AO76" s="45">
        <f>SUM(AB76:INDEX(AB76:AM76,1,$P$3))</f>
        <v>45</v>
      </c>
      <c r="AP76" s="45">
        <f t="shared" si="3"/>
        <v>-455</v>
      </c>
      <c r="AQ76" s="50" t="str">
        <f>IF(COUNTA(AB76:INDEX(AB76:AM76,1,$P$3))=0,"Not Reported",IF(AO76&gt;=AN76,"On Track","Off Track"))</f>
        <v>Off Track</v>
      </c>
      <c r="AR76" s="51" t="s">
        <v>153</v>
      </c>
      <c r="AS76" s="49" t="s">
        <v>509</v>
      </c>
      <c r="AT76" s="52" t="s">
        <v>510</v>
      </c>
      <c r="AU76" s="18" t="s">
        <v>156</v>
      </c>
      <c r="AV76" s="53" t="s">
        <v>157</v>
      </c>
      <c r="AW76" s="48" t="s">
        <v>158</v>
      </c>
      <c r="AX76" s="45" t="s">
        <v>159</v>
      </c>
    </row>
    <row r="77" spans="1:50" ht="34" customHeight="1" x14ac:dyDescent="0.3">
      <c r="A77" s="43" t="s">
        <v>407</v>
      </c>
      <c r="B77" s="43" t="s">
        <v>511</v>
      </c>
      <c r="C77" s="43" t="s">
        <v>289</v>
      </c>
      <c r="D77" s="44" t="s">
        <v>512</v>
      </c>
      <c r="E77" s="44" t="s">
        <v>143</v>
      </c>
      <c r="F77" s="44" t="s">
        <v>144</v>
      </c>
      <c r="G77" s="44" t="s">
        <v>252</v>
      </c>
      <c r="H77" s="44">
        <v>2</v>
      </c>
      <c r="I77" s="44" t="s">
        <v>182</v>
      </c>
      <c r="J77" s="45" t="s">
        <v>146</v>
      </c>
      <c r="K77" s="45" t="s">
        <v>147</v>
      </c>
      <c r="L77" s="46" t="s">
        <v>148</v>
      </c>
      <c r="M77" s="46" t="s">
        <v>148</v>
      </c>
      <c r="N77" s="45" t="s">
        <v>149</v>
      </c>
      <c r="O77" s="47" t="str">
        <f>CHOOSE('01 Dashboard'!$B$4,"Jul","Aug","Sep","Oct","Nov","Dec","Jan","Feb","Mar","Apr","May","Jun")</f>
        <v>Jan</v>
      </c>
      <c r="P77" s="48">
        <v>0</v>
      </c>
      <c r="Q77" s="48">
        <v>0</v>
      </c>
      <c r="R77" s="48">
        <v>1</v>
      </c>
      <c r="S77" s="48">
        <v>0</v>
      </c>
      <c r="T77" s="48">
        <v>0</v>
      </c>
      <c r="U77" s="48">
        <v>1</v>
      </c>
      <c r="V77" s="48">
        <v>0</v>
      </c>
      <c r="W77" s="48">
        <v>0</v>
      </c>
      <c r="X77" s="48">
        <v>2</v>
      </c>
      <c r="Y77" s="48">
        <v>0</v>
      </c>
      <c r="Z77" s="48">
        <v>0</v>
      </c>
      <c r="AA77" s="48">
        <v>1</v>
      </c>
      <c r="AB77" s="49" t="s">
        <v>153</v>
      </c>
      <c r="AC77" s="49" t="s">
        <v>153</v>
      </c>
      <c r="AD77" s="49" t="s">
        <v>153</v>
      </c>
      <c r="AE77" s="49" t="s">
        <v>153</v>
      </c>
      <c r="AF77" s="49" t="s">
        <v>153</v>
      </c>
      <c r="AG77" s="49" t="s">
        <v>153</v>
      </c>
      <c r="AH77" s="49" t="s">
        <v>153</v>
      </c>
      <c r="AI77" s="49" t="s">
        <v>153</v>
      </c>
      <c r="AJ77" s="49" t="s">
        <v>153</v>
      </c>
      <c r="AK77" s="49" t="s">
        <v>153</v>
      </c>
      <c r="AL77" s="49" t="s">
        <v>153</v>
      </c>
      <c r="AM77" s="49" t="s">
        <v>153</v>
      </c>
      <c r="AN77" s="45">
        <f>SUM(P77:INDEX(P77:AA77,1,$P$3))</f>
        <v>2</v>
      </c>
      <c r="AO77" s="45">
        <f>SUM(AB77:INDEX(AB77:AM77,1,$P$3))</f>
        <v>0</v>
      </c>
      <c r="AP77" s="45">
        <f t="shared" si="3"/>
        <v>-2</v>
      </c>
      <c r="AQ77" s="50" t="str">
        <f>IF(COUNTA(AB77:INDEX(AB77:AM77,1,$P$3))=0,"Not Reported",IF(AO77&gt;=AN77,"On Track","Off Track"))</f>
        <v>Off Track</v>
      </c>
      <c r="AR77" s="51" t="s">
        <v>153</v>
      </c>
      <c r="AS77" s="49" t="s">
        <v>513</v>
      </c>
      <c r="AT77" s="52" t="s">
        <v>514</v>
      </c>
      <c r="AU77" s="27" t="s">
        <v>243</v>
      </c>
      <c r="AV77" s="53" t="s">
        <v>157</v>
      </c>
      <c r="AW77" s="54" t="s">
        <v>244</v>
      </c>
      <c r="AX77" s="45" t="s">
        <v>245</v>
      </c>
    </row>
    <row r="78" spans="1:50" ht="34" customHeight="1" x14ac:dyDescent="0.3">
      <c r="A78" s="54" t="s">
        <v>407</v>
      </c>
      <c r="B78" s="54" t="s">
        <v>515</v>
      </c>
      <c r="C78" s="54" t="s">
        <v>289</v>
      </c>
      <c r="D78" s="44" t="s">
        <v>516</v>
      </c>
      <c r="E78" s="44" t="s">
        <v>143</v>
      </c>
      <c r="F78" s="44" t="s">
        <v>144</v>
      </c>
      <c r="G78" s="44" t="s">
        <v>252</v>
      </c>
      <c r="H78" s="44">
        <v>10</v>
      </c>
      <c r="I78" s="44" t="s">
        <v>182</v>
      </c>
      <c r="J78" s="45" t="s">
        <v>146</v>
      </c>
      <c r="K78" s="45" t="s">
        <v>147</v>
      </c>
      <c r="L78" s="46" t="s">
        <v>148</v>
      </c>
      <c r="M78" s="46" t="s">
        <v>148</v>
      </c>
      <c r="N78" s="45" t="s">
        <v>149</v>
      </c>
      <c r="O78" s="47" t="str">
        <f>CHOOSE('01 Dashboard'!$B$4,"Jul","Aug","Sep","Oct","Nov","Dec","Jan","Feb","Mar","Apr","May","Jun")</f>
        <v>Jan</v>
      </c>
      <c r="P78" s="55">
        <v>0</v>
      </c>
      <c r="Q78" s="55">
        <v>0</v>
      </c>
      <c r="R78" s="55">
        <v>0</v>
      </c>
      <c r="S78" s="55">
        <v>0</v>
      </c>
      <c r="T78" s="55">
        <v>0</v>
      </c>
      <c r="U78" s="55">
        <v>0</v>
      </c>
      <c r="V78" s="55">
        <v>0</v>
      </c>
      <c r="W78" s="55">
        <v>0</v>
      </c>
      <c r="X78" s="55">
        <v>0</v>
      </c>
      <c r="Y78" s="55">
        <v>0</v>
      </c>
      <c r="Z78" s="55">
        <v>0</v>
      </c>
      <c r="AA78" s="55">
        <v>10</v>
      </c>
      <c r="AB78" s="49" t="s">
        <v>153</v>
      </c>
      <c r="AC78" s="49" t="s">
        <v>153</v>
      </c>
      <c r="AD78" s="49" t="s">
        <v>153</v>
      </c>
      <c r="AE78" s="49" t="s">
        <v>153</v>
      </c>
      <c r="AF78" s="49" t="s">
        <v>153</v>
      </c>
      <c r="AG78" s="49" t="s">
        <v>153</v>
      </c>
      <c r="AH78" s="49" t="s">
        <v>153</v>
      </c>
      <c r="AI78" s="49" t="s">
        <v>153</v>
      </c>
      <c r="AJ78" s="49" t="s">
        <v>153</v>
      </c>
      <c r="AK78" s="49" t="s">
        <v>153</v>
      </c>
      <c r="AL78" s="49" t="s">
        <v>153</v>
      </c>
      <c r="AM78" s="49" t="s">
        <v>153</v>
      </c>
      <c r="AN78" s="45">
        <f>SUM(P78:INDEX(P78:AA78,1,$P$3))</f>
        <v>0</v>
      </c>
      <c r="AO78" s="45">
        <f>SUM(AB78:INDEX(AB78:AM78,1,$P$3))</f>
        <v>0</v>
      </c>
      <c r="AP78" s="45">
        <f t="shared" si="3"/>
        <v>0</v>
      </c>
      <c r="AQ78" s="50" t="str">
        <f>IF(COUNTA(AB78:INDEX(AB78:AM78,1,$P$3))=0,"Not Reported",IF(AO78&gt;=AN78,"On Track","Off Track"))</f>
        <v>On Track</v>
      </c>
      <c r="AR78" s="51" t="s">
        <v>153</v>
      </c>
      <c r="AS78" s="49" t="s">
        <v>517</v>
      </c>
      <c r="AT78" s="52" t="s">
        <v>518</v>
      </c>
      <c r="AU78" s="27" t="s">
        <v>243</v>
      </c>
      <c r="AV78" s="53" t="s">
        <v>157</v>
      </c>
      <c r="AW78" s="48" t="s">
        <v>244</v>
      </c>
      <c r="AX78" s="45" t="s">
        <v>245</v>
      </c>
    </row>
    <row r="79" spans="1:50" ht="34" customHeight="1" x14ac:dyDescent="0.3">
      <c r="A79" s="43" t="s">
        <v>407</v>
      </c>
      <c r="B79" s="43" t="s">
        <v>519</v>
      </c>
      <c r="C79" s="43" t="s">
        <v>289</v>
      </c>
      <c r="D79" s="44" t="s">
        <v>520</v>
      </c>
      <c r="E79" s="44" t="s">
        <v>209</v>
      </c>
      <c r="F79" s="44" t="s">
        <v>144</v>
      </c>
      <c r="G79" s="44" t="s">
        <v>252</v>
      </c>
      <c r="H79" s="44" t="s">
        <v>521</v>
      </c>
      <c r="I79" s="44" t="s">
        <v>210</v>
      </c>
      <c r="J79" s="45" t="s">
        <v>146</v>
      </c>
      <c r="K79" s="45" t="s">
        <v>147</v>
      </c>
      <c r="L79" s="46" t="s">
        <v>148</v>
      </c>
      <c r="M79" s="46" t="s">
        <v>148</v>
      </c>
      <c r="N79" s="45" t="s">
        <v>149</v>
      </c>
      <c r="O79" s="47" t="str">
        <f>CHOOSE('01 Dashboard'!$B$4,"Jul","Aug","Sep","Oct","Nov","Dec","Jan","Feb","Mar","Apr","May","Jun")</f>
        <v>Jan</v>
      </c>
      <c r="P79" s="48"/>
      <c r="Q79" s="48"/>
      <c r="R79" s="48"/>
      <c r="S79" s="48"/>
      <c r="T79" s="48"/>
      <c r="U79" s="48" t="s">
        <v>522</v>
      </c>
      <c r="V79" s="48" t="s">
        <v>523</v>
      </c>
      <c r="W79" s="48"/>
      <c r="X79" s="48" t="s">
        <v>524</v>
      </c>
      <c r="Y79" s="48"/>
      <c r="Z79" s="48" t="s">
        <v>521</v>
      </c>
      <c r="AA79" s="48"/>
      <c r="AB79" s="49" t="s">
        <v>153</v>
      </c>
      <c r="AC79" s="49" t="s">
        <v>153</v>
      </c>
      <c r="AD79" s="49" t="s">
        <v>153</v>
      </c>
      <c r="AE79" s="49" t="s">
        <v>153</v>
      </c>
      <c r="AF79" s="49" t="s">
        <v>153</v>
      </c>
      <c r="AG79" s="49" t="s">
        <v>153</v>
      </c>
      <c r="AH79" s="49">
        <v>80</v>
      </c>
      <c r="AI79" s="49" t="s">
        <v>153</v>
      </c>
      <c r="AJ79" s="49" t="s">
        <v>153</v>
      </c>
      <c r="AK79" s="49" t="s">
        <v>153</v>
      </c>
      <c r="AL79" s="49" t="s">
        <v>153</v>
      </c>
      <c r="AM79" s="49" t="s">
        <v>153</v>
      </c>
      <c r="AN79" s="45">
        <f>SUM(P79:INDEX(P79:AA79,1,$P$3))</f>
        <v>0</v>
      </c>
      <c r="AO79" s="45">
        <f>SUM(AB79:INDEX(AB79:AM79,1,$P$3))</f>
        <v>80</v>
      </c>
      <c r="AP79" s="45">
        <f t="shared" si="3"/>
        <v>80</v>
      </c>
      <c r="AQ79" s="50" t="str">
        <f>IF(COUNTA(AB79:INDEX(AB79:AM79,1,$P$3))=0,"Not Reported",IF(AO79&gt;=AN79,"On Track","Off Track"))</f>
        <v>On Track</v>
      </c>
      <c r="AR79" s="51" t="s">
        <v>237</v>
      </c>
      <c r="AS79" s="49" t="s">
        <v>525</v>
      </c>
      <c r="AT79" s="52" t="s">
        <v>526</v>
      </c>
      <c r="AU79" s="18" t="s">
        <v>156</v>
      </c>
      <c r="AV79" s="53" t="s">
        <v>157</v>
      </c>
      <c r="AW79" s="54" t="s">
        <v>158</v>
      </c>
      <c r="AX79" s="45" t="s">
        <v>159</v>
      </c>
    </row>
    <row r="80" spans="1:50" ht="34" customHeight="1" x14ac:dyDescent="0.3">
      <c r="A80" s="54" t="s">
        <v>407</v>
      </c>
      <c r="B80" s="54" t="s">
        <v>519</v>
      </c>
      <c r="C80" s="54" t="s">
        <v>289</v>
      </c>
      <c r="D80" s="44" t="s">
        <v>527</v>
      </c>
      <c r="E80" s="44" t="s">
        <v>209</v>
      </c>
      <c r="F80" s="44" t="s">
        <v>144</v>
      </c>
      <c r="G80" s="44" t="s">
        <v>252</v>
      </c>
      <c r="H80" s="44"/>
      <c r="I80" s="44" t="s">
        <v>210</v>
      </c>
      <c r="J80" s="45" t="s">
        <v>146</v>
      </c>
      <c r="K80" s="45" t="s">
        <v>147</v>
      </c>
      <c r="L80" s="46" t="s">
        <v>148</v>
      </c>
      <c r="M80" s="46" t="s">
        <v>148</v>
      </c>
      <c r="N80" s="45" t="s">
        <v>149</v>
      </c>
      <c r="O80" s="47" t="str">
        <f>CHOOSE('01 Dashboard'!$B$4,"Jul","Aug","Sep","Oct","Nov","Dec","Jan","Feb","Mar","Apr","May","Jun")</f>
        <v>Jan</v>
      </c>
      <c r="P80" s="55"/>
      <c r="Q80" s="55"/>
      <c r="R80" s="55"/>
      <c r="S80" s="55"/>
      <c r="T80" s="55"/>
      <c r="U80" s="55"/>
      <c r="V80" s="55"/>
      <c r="W80" s="55"/>
      <c r="X80" s="55"/>
      <c r="Y80" s="55"/>
      <c r="Z80" s="55"/>
      <c r="AA80" s="55"/>
      <c r="AB80" s="49" t="s">
        <v>153</v>
      </c>
      <c r="AC80" s="49" t="s">
        <v>153</v>
      </c>
      <c r="AD80" s="49" t="s">
        <v>153</v>
      </c>
      <c r="AE80" s="49" t="s">
        <v>153</v>
      </c>
      <c r="AF80" s="49" t="s">
        <v>153</v>
      </c>
      <c r="AG80" s="49" t="s">
        <v>153</v>
      </c>
      <c r="AH80" s="49" t="s">
        <v>153</v>
      </c>
      <c r="AI80" s="49" t="s">
        <v>153</v>
      </c>
      <c r="AJ80" s="49" t="s">
        <v>153</v>
      </c>
      <c r="AK80" s="49" t="s">
        <v>153</v>
      </c>
      <c r="AL80" s="49" t="s">
        <v>153</v>
      </c>
      <c r="AM80" s="49" t="s">
        <v>153</v>
      </c>
      <c r="AN80" s="45">
        <f>SUM(P80:INDEX(P80:AA80,1,$P$3))</f>
        <v>0</v>
      </c>
      <c r="AO80" s="45">
        <f>SUM(AB80:INDEX(AB80:AM80,1,$P$3))</f>
        <v>0</v>
      </c>
      <c r="AP80" s="45">
        <f t="shared" si="3"/>
        <v>0</v>
      </c>
      <c r="AQ80" s="50" t="s">
        <v>35</v>
      </c>
      <c r="AR80" s="51" t="s">
        <v>153</v>
      </c>
      <c r="AS80" s="49" t="s">
        <v>528</v>
      </c>
      <c r="AT80" s="52" t="s">
        <v>529</v>
      </c>
      <c r="AU80" s="27" t="s">
        <v>243</v>
      </c>
      <c r="AV80" s="53" t="s">
        <v>157</v>
      </c>
      <c r="AW80" s="48" t="s">
        <v>244</v>
      </c>
      <c r="AX80" s="45" t="s">
        <v>245</v>
      </c>
    </row>
    <row r="81" spans="1:50" ht="34" customHeight="1" x14ac:dyDescent="0.3">
      <c r="A81" s="43" t="s">
        <v>407</v>
      </c>
      <c r="B81" s="43" t="s">
        <v>519</v>
      </c>
      <c r="C81" s="43" t="s">
        <v>289</v>
      </c>
      <c r="D81" s="44" t="s">
        <v>530</v>
      </c>
      <c r="E81" s="44" t="s">
        <v>209</v>
      </c>
      <c r="F81" s="44" t="s">
        <v>144</v>
      </c>
      <c r="G81" s="44" t="s">
        <v>252</v>
      </c>
      <c r="H81" s="44"/>
      <c r="I81" s="44" t="s">
        <v>210</v>
      </c>
      <c r="J81" s="45" t="s">
        <v>146</v>
      </c>
      <c r="K81" s="45" t="s">
        <v>147</v>
      </c>
      <c r="L81" s="46" t="s">
        <v>148</v>
      </c>
      <c r="M81" s="46" t="s">
        <v>148</v>
      </c>
      <c r="N81" s="45" t="s">
        <v>149</v>
      </c>
      <c r="O81" s="47" t="str">
        <f>CHOOSE('01 Dashboard'!$B$4,"Jul","Aug","Sep","Oct","Nov","Dec","Jan","Feb","Mar","Apr","May","Jun")</f>
        <v>Jan</v>
      </c>
      <c r="P81" s="48"/>
      <c r="Q81" s="48"/>
      <c r="R81" s="48"/>
      <c r="S81" s="48"/>
      <c r="T81" s="48"/>
      <c r="U81" s="48"/>
      <c r="V81" s="48"/>
      <c r="W81" s="48"/>
      <c r="X81" s="48"/>
      <c r="Y81" s="48"/>
      <c r="Z81" s="48"/>
      <c r="AA81" s="48"/>
      <c r="AB81" s="49" t="s">
        <v>153</v>
      </c>
      <c r="AC81" s="49" t="s">
        <v>153</v>
      </c>
      <c r="AD81" s="49" t="s">
        <v>153</v>
      </c>
      <c r="AE81" s="49" t="s">
        <v>153</v>
      </c>
      <c r="AF81" s="49" t="s">
        <v>153</v>
      </c>
      <c r="AG81" s="49" t="s">
        <v>153</v>
      </c>
      <c r="AH81" s="49" t="s">
        <v>153</v>
      </c>
      <c r="AI81" s="49" t="s">
        <v>153</v>
      </c>
      <c r="AJ81" s="49" t="s">
        <v>153</v>
      </c>
      <c r="AK81" s="49" t="s">
        <v>153</v>
      </c>
      <c r="AL81" s="49" t="s">
        <v>153</v>
      </c>
      <c r="AM81" s="49" t="s">
        <v>153</v>
      </c>
      <c r="AN81" s="45">
        <f>SUM(P81:INDEX(P81:AA81,1,$P$3))</f>
        <v>0</v>
      </c>
      <c r="AO81" s="45">
        <f>SUM(AB81:INDEX(AB81:AM81,1,$P$3))</f>
        <v>0</v>
      </c>
      <c r="AP81" s="45">
        <f t="shared" si="3"/>
        <v>0</v>
      </c>
      <c r="AQ81" s="50" t="s">
        <v>183</v>
      </c>
      <c r="AR81" s="51" t="s">
        <v>153</v>
      </c>
      <c r="AS81" s="49" t="s">
        <v>531</v>
      </c>
      <c r="AT81" s="52" t="s">
        <v>532</v>
      </c>
      <c r="AU81" s="18" t="s">
        <v>156</v>
      </c>
      <c r="AV81" s="53" t="s">
        <v>157</v>
      </c>
      <c r="AW81" s="54" t="s">
        <v>158</v>
      </c>
      <c r="AX81" s="45" t="s">
        <v>159</v>
      </c>
    </row>
    <row r="82" spans="1:50" ht="34" customHeight="1" x14ac:dyDescent="0.3">
      <c r="A82" s="54" t="s">
        <v>407</v>
      </c>
      <c r="B82" s="54" t="s">
        <v>519</v>
      </c>
      <c r="C82" s="54" t="s">
        <v>289</v>
      </c>
      <c r="D82" s="44" t="s">
        <v>533</v>
      </c>
      <c r="E82" s="44" t="s">
        <v>209</v>
      </c>
      <c r="F82" s="44" t="s">
        <v>144</v>
      </c>
      <c r="G82" s="44" t="s">
        <v>252</v>
      </c>
      <c r="H82" s="44"/>
      <c r="I82" s="44" t="s">
        <v>210</v>
      </c>
      <c r="J82" s="45" t="s">
        <v>146</v>
      </c>
      <c r="K82" s="45" t="s">
        <v>147</v>
      </c>
      <c r="L82" s="46" t="s">
        <v>148</v>
      </c>
      <c r="M82" s="46" t="s">
        <v>148</v>
      </c>
      <c r="N82" s="45" t="s">
        <v>149</v>
      </c>
      <c r="O82" s="47" t="str">
        <f>CHOOSE('01 Dashboard'!$B$4,"Jul","Aug","Sep","Oct","Nov","Dec","Jan","Feb","Mar","Apr","May","Jun")</f>
        <v>Jan</v>
      </c>
      <c r="P82" s="55"/>
      <c r="Q82" s="55"/>
      <c r="R82" s="55"/>
      <c r="S82" s="55"/>
      <c r="T82" s="55"/>
      <c r="U82" s="55"/>
      <c r="V82" s="55"/>
      <c r="W82" s="55"/>
      <c r="X82" s="55"/>
      <c r="Y82" s="55"/>
      <c r="Z82" s="55"/>
      <c r="AA82" s="55"/>
      <c r="AB82" s="49" t="s">
        <v>153</v>
      </c>
      <c r="AC82" s="49" t="s">
        <v>153</v>
      </c>
      <c r="AD82" s="49" t="s">
        <v>153</v>
      </c>
      <c r="AE82" s="49" t="s">
        <v>153</v>
      </c>
      <c r="AF82" s="49" t="s">
        <v>153</v>
      </c>
      <c r="AG82" s="49" t="s">
        <v>153</v>
      </c>
      <c r="AH82" s="49" t="s">
        <v>153</v>
      </c>
      <c r="AI82" s="49" t="s">
        <v>153</v>
      </c>
      <c r="AJ82" s="49" t="s">
        <v>153</v>
      </c>
      <c r="AK82" s="49" t="s">
        <v>153</v>
      </c>
      <c r="AL82" s="49" t="s">
        <v>153</v>
      </c>
      <c r="AM82" s="49" t="s">
        <v>153</v>
      </c>
      <c r="AN82" s="45">
        <f>SUM(P82:INDEX(P82:AA82,1,$P$3))</f>
        <v>0</v>
      </c>
      <c r="AO82" s="45">
        <f>SUM(AB82:INDEX(AB82:AM82,1,$P$3))</f>
        <v>0</v>
      </c>
      <c r="AP82" s="45">
        <f t="shared" si="3"/>
        <v>0</v>
      </c>
      <c r="AQ82" s="50" t="s">
        <v>35</v>
      </c>
      <c r="AR82" s="51" t="s">
        <v>237</v>
      </c>
      <c r="AS82" s="49" t="s">
        <v>534</v>
      </c>
      <c r="AT82" s="52" t="s">
        <v>535</v>
      </c>
      <c r="AU82" s="18" t="s">
        <v>156</v>
      </c>
      <c r="AV82" s="53" t="s">
        <v>157</v>
      </c>
      <c r="AW82" s="48" t="s">
        <v>158</v>
      </c>
      <c r="AX82" s="45" t="s">
        <v>159</v>
      </c>
    </row>
    <row r="83" spans="1:50" ht="34" customHeight="1" x14ac:dyDescent="0.3">
      <c r="A83" s="43" t="s">
        <v>407</v>
      </c>
      <c r="B83" s="43" t="s">
        <v>536</v>
      </c>
      <c r="C83" s="43" t="s">
        <v>289</v>
      </c>
      <c r="D83" s="44" t="s">
        <v>537</v>
      </c>
      <c r="E83" s="44" t="s">
        <v>209</v>
      </c>
      <c r="F83" s="44" t="s">
        <v>144</v>
      </c>
      <c r="G83" s="44" t="s">
        <v>252</v>
      </c>
      <c r="H83" s="44" t="s">
        <v>538</v>
      </c>
      <c r="I83" s="44" t="s">
        <v>210</v>
      </c>
      <c r="J83" s="45" t="s">
        <v>146</v>
      </c>
      <c r="K83" s="45" t="s">
        <v>147</v>
      </c>
      <c r="L83" s="46" t="s">
        <v>148</v>
      </c>
      <c r="M83" s="46" t="s">
        <v>148</v>
      </c>
      <c r="N83" s="45" t="s">
        <v>149</v>
      </c>
      <c r="O83" s="47" t="str">
        <f>CHOOSE('01 Dashboard'!$B$4,"Jul","Aug","Sep","Oct","Nov","Dec","Jan","Feb","Mar","Apr","May","Jun")</f>
        <v>Jan</v>
      </c>
      <c r="P83" s="48"/>
      <c r="Q83" s="48"/>
      <c r="R83" s="48" t="s">
        <v>539</v>
      </c>
      <c r="S83" s="48"/>
      <c r="T83" s="48"/>
      <c r="U83" s="48"/>
      <c r="V83" s="48"/>
      <c r="W83" s="48"/>
      <c r="X83" s="48" t="s">
        <v>540</v>
      </c>
      <c r="Y83" s="48"/>
      <c r="Z83" s="48"/>
      <c r="AA83" s="48" t="s">
        <v>538</v>
      </c>
      <c r="AB83" s="49" t="s">
        <v>153</v>
      </c>
      <c r="AC83" s="49" t="s">
        <v>153</v>
      </c>
      <c r="AD83" s="49" t="s">
        <v>153</v>
      </c>
      <c r="AE83" s="49" t="s">
        <v>153</v>
      </c>
      <c r="AF83" s="49" t="s">
        <v>153</v>
      </c>
      <c r="AG83" s="49" t="s">
        <v>153</v>
      </c>
      <c r="AH83" s="49" t="s">
        <v>153</v>
      </c>
      <c r="AI83" s="49" t="s">
        <v>153</v>
      </c>
      <c r="AJ83" s="49" t="s">
        <v>153</v>
      </c>
      <c r="AK83" s="49" t="s">
        <v>153</v>
      </c>
      <c r="AL83" s="49" t="s">
        <v>153</v>
      </c>
      <c r="AM83" s="49" t="s">
        <v>153</v>
      </c>
      <c r="AN83" s="45">
        <f>SUM(P83:INDEX(P83:AA83,1,$P$3))</f>
        <v>0</v>
      </c>
      <c r="AO83" s="45">
        <f>SUM(AB83:INDEX(AB83:AM83,1,$P$3))</f>
        <v>0</v>
      </c>
      <c r="AP83" s="45">
        <f t="shared" si="3"/>
        <v>0</v>
      </c>
      <c r="AQ83" s="50" t="s">
        <v>35</v>
      </c>
      <c r="AR83" s="51" t="s">
        <v>153</v>
      </c>
      <c r="AS83" s="49" t="s">
        <v>541</v>
      </c>
      <c r="AT83" s="52" t="s">
        <v>542</v>
      </c>
      <c r="AU83" s="18" t="s">
        <v>156</v>
      </c>
      <c r="AV83" s="53" t="s">
        <v>157</v>
      </c>
      <c r="AW83" s="54" t="s">
        <v>158</v>
      </c>
      <c r="AX83" s="45" t="s">
        <v>159</v>
      </c>
    </row>
    <row r="84" spans="1:50" ht="34" customHeight="1" x14ac:dyDescent="0.3">
      <c r="A84" s="54" t="s">
        <v>407</v>
      </c>
      <c r="B84" s="54" t="s">
        <v>536</v>
      </c>
      <c r="C84" s="54" t="s">
        <v>289</v>
      </c>
      <c r="D84" s="44" t="s">
        <v>543</v>
      </c>
      <c r="E84" s="44" t="s">
        <v>209</v>
      </c>
      <c r="F84" s="44" t="s">
        <v>144</v>
      </c>
      <c r="G84" s="44" t="s">
        <v>252</v>
      </c>
      <c r="H84" s="44"/>
      <c r="I84" s="44" t="s">
        <v>210</v>
      </c>
      <c r="J84" s="45" t="s">
        <v>146</v>
      </c>
      <c r="K84" s="45" t="s">
        <v>147</v>
      </c>
      <c r="L84" s="46" t="s">
        <v>148</v>
      </c>
      <c r="M84" s="46" t="s">
        <v>148</v>
      </c>
      <c r="N84" s="45" t="s">
        <v>149</v>
      </c>
      <c r="O84" s="47" t="str">
        <f>CHOOSE('01 Dashboard'!$B$4,"Jul","Aug","Sep","Oct","Nov","Dec","Jan","Feb","Mar","Apr","May","Jun")</f>
        <v>Jan</v>
      </c>
      <c r="P84" s="55"/>
      <c r="Q84" s="55"/>
      <c r="R84" s="55"/>
      <c r="S84" s="55"/>
      <c r="T84" s="55"/>
      <c r="U84" s="55"/>
      <c r="V84" s="55"/>
      <c r="W84" s="55"/>
      <c r="X84" s="55"/>
      <c r="Y84" s="55"/>
      <c r="Z84" s="55"/>
      <c r="AA84" s="55"/>
      <c r="AB84" s="49" t="s">
        <v>153</v>
      </c>
      <c r="AC84" s="49" t="s">
        <v>153</v>
      </c>
      <c r="AD84" s="49" t="s">
        <v>153</v>
      </c>
      <c r="AE84" s="49" t="s">
        <v>153</v>
      </c>
      <c r="AF84" s="49" t="s">
        <v>153</v>
      </c>
      <c r="AG84" s="49" t="s">
        <v>153</v>
      </c>
      <c r="AH84" s="49" t="s">
        <v>153</v>
      </c>
      <c r="AI84" s="49" t="s">
        <v>153</v>
      </c>
      <c r="AJ84" s="49" t="s">
        <v>153</v>
      </c>
      <c r="AK84" s="49" t="s">
        <v>153</v>
      </c>
      <c r="AL84" s="49" t="s">
        <v>153</v>
      </c>
      <c r="AM84" s="49" t="s">
        <v>153</v>
      </c>
      <c r="AN84" s="45">
        <f>SUM(P84:INDEX(P84:AA84,1,$P$3))</f>
        <v>0</v>
      </c>
      <c r="AO84" s="45">
        <f>SUM(AB84:INDEX(AB84:AM84,1,$P$3))</f>
        <v>0</v>
      </c>
      <c r="AP84" s="45">
        <f t="shared" si="3"/>
        <v>0</v>
      </c>
      <c r="AQ84" s="50" t="s">
        <v>183</v>
      </c>
      <c r="AR84" s="51" t="s">
        <v>153</v>
      </c>
      <c r="AS84" s="49" t="s">
        <v>544</v>
      </c>
      <c r="AT84" s="52" t="s">
        <v>545</v>
      </c>
      <c r="AU84" s="18" t="s">
        <v>156</v>
      </c>
      <c r="AV84" s="53" t="s">
        <v>157</v>
      </c>
      <c r="AW84" s="48" t="s">
        <v>158</v>
      </c>
      <c r="AX84" s="45" t="s">
        <v>159</v>
      </c>
    </row>
    <row r="85" spans="1:50" ht="34" customHeight="1" x14ac:dyDescent="0.3">
      <c r="A85" s="43" t="s">
        <v>407</v>
      </c>
      <c r="B85" s="43" t="s">
        <v>536</v>
      </c>
      <c r="C85" s="43" t="s">
        <v>289</v>
      </c>
      <c r="D85" s="44" t="s">
        <v>546</v>
      </c>
      <c r="E85" s="44" t="s">
        <v>209</v>
      </c>
      <c r="F85" s="44" t="s">
        <v>144</v>
      </c>
      <c r="G85" s="44" t="s">
        <v>252</v>
      </c>
      <c r="H85" s="44"/>
      <c r="I85" s="44" t="s">
        <v>210</v>
      </c>
      <c r="J85" s="45" t="s">
        <v>146</v>
      </c>
      <c r="K85" s="45" t="s">
        <v>147</v>
      </c>
      <c r="L85" s="46" t="s">
        <v>148</v>
      </c>
      <c r="M85" s="46" t="s">
        <v>148</v>
      </c>
      <c r="N85" s="45" t="s">
        <v>149</v>
      </c>
      <c r="O85" s="47" t="str">
        <f>CHOOSE('01 Dashboard'!$B$4,"Jul","Aug","Sep","Oct","Nov","Dec","Jan","Feb","Mar","Apr","May","Jun")</f>
        <v>Jan</v>
      </c>
      <c r="P85" s="48"/>
      <c r="Q85" s="48"/>
      <c r="R85" s="48"/>
      <c r="S85" s="48"/>
      <c r="T85" s="48"/>
      <c r="U85" s="48"/>
      <c r="V85" s="48"/>
      <c r="W85" s="48"/>
      <c r="X85" s="48"/>
      <c r="Y85" s="48"/>
      <c r="Z85" s="48"/>
      <c r="AA85" s="48"/>
      <c r="AB85" s="49" t="s">
        <v>153</v>
      </c>
      <c r="AC85" s="49" t="s">
        <v>153</v>
      </c>
      <c r="AD85" s="49" t="s">
        <v>153</v>
      </c>
      <c r="AE85" s="49" t="s">
        <v>153</v>
      </c>
      <c r="AF85" s="49" t="s">
        <v>153</v>
      </c>
      <c r="AG85" s="49" t="s">
        <v>153</v>
      </c>
      <c r="AH85" s="49" t="s">
        <v>153</v>
      </c>
      <c r="AI85" s="49" t="s">
        <v>153</v>
      </c>
      <c r="AJ85" s="49" t="s">
        <v>153</v>
      </c>
      <c r="AK85" s="49" t="s">
        <v>153</v>
      </c>
      <c r="AL85" s="49" t="s">
        <v>153</v>
      </c>
      <c r="AM85" s="49" t="s">
        <v>153</v>
      </c>
      <c r="AN85" s="45">
        <f>SUM(P85:INDEX(P85:AA85,1,$P$3))</f>
        <v>0</v>
      </c>
      <c r="AO85" s="45">
        <f>SUM(AB85:INDEX(AB85:AM85,1,$P$3))</f>
        <v>0</v>
      </c>
      <c r="AP85" s="45">
        <f t="shared" si="3"/>
        <v>0</v>
      </c>
      <c r="AQ85" s="50" t="s">
        <v>183</v>
      </c>
      <c r="AR85" s="51" t="s">
        <v>153</v>
      </c>
      <c r="AS85" s="49" t="s">
        <v>547</v>
      </c>
      <c r="AT85" s="52" t="s">
        <v>548</v>
      </c>
      <c r="AU85" s="18" t="s">
        <v>156</v>
      </c>
      <c r="AV85" s="53" t="s">
        <v>157</v>
      </c>
      <c r="AW85" s="54" t="s">
        <v>158</v>
      </c>
      <c r="AX85" s="45" t="s">
        <v>159</v>
      </c>
    </row>
    <row r="86" spans="1:50" ht="34" customHeight="1" x14ac:dyDescent="0.3">
      <c r="A86" s="54" t="s">
        <v>407</v>
      </c>
      <c r="B86" s="54" t="s">
        <v>549</v>
      </c>
      <c r="C86" s="54" t="s">
        <v>289</v>
      </c>
      <c r="D86" s="44" t="s">
        <v>236</v>
      </c>
      <c r="E86" s="44" t="s">
        <v>209</v>
      </c>
      <c r="F86" s="44" t="s">
        <v>144</v>
      </c>
      <c r="G86" s="44" t="s">
        <v>550</v>
      </c>
      <c r="H86" s="44"/>
      <c r="I86" s="44" t="s">
        <v>210</v>
      </c>
      <c r="J86" s="45" t="s">
        <v>146</v>
      </c>
      <c r="K86" s="45" t="s">
        <v>147</v>
      </c>
      <c r="L86" s="46" t="s">
        <v>148</v>
      </c>
      <c r="M86" s="46" t="s">
        <v>148</v>
      </c>
      <c r="N86" s="45" t="s">
        <v>149</v>
      </c>
      <c r="O86" s="47" t="str">
        <f>CHOOSE('01 Dashboard'!$B$4,"Jul","Aug","Sep","Oct","Nov","Dec","Jan","Feb","Mar","Apr","May","Jun")</f>
        <v>Jan</v>
      </c>
      <c r="P86" s="55"/>
      <c r="Q86" s="55"/>
      <c r="R86" s="55"/>
      <c r="S86" s="55"/>
      <c r="T86" s="55"/>
      <c r="U86" s="55"/>
      <c r="V86" s="55"/>
      <c r="W86" s="55"/>
      <c r="X86" s="55"/>
      <c r="Y86" s="55"/>
      <c r="Z86" s="55"/>
      <c r="AA86" s="55"/>
      <c r="AB86" s="49" t="s">
        <v>153</v>
      </c>
      <c r="AC86" s="49" t="s">
        <v>153</v>
      </c>
      <c r="AD86" s="49" t="s">
        <v>153</v>
      </c>
      <c r="AE86" s="49" t="s">
        <v>153</v>
      </c>
      <c r="AF86" s="49" t="s">
        <v>153</v>
      </c>
      <c r="AG86" s="49" t="s">
        <v>153</v>
      </c>
      <c r="AH86" s="49" t="s">
        <v>153</v>
      </c>
      <c r="AI86" s="49" t="s">
        <v>153</v>
      </c>
      <c r="AJ86" s="49" t="s">
        <v>153</v>
      </c>
      <c r="AK86" s="49" t="s">
        <v>153</v>
      </c>
      <c r="AL86" s="49" t="s">
        <v>153</v>
      </c>
      <c r="AM86" s="49" t="s">
        <v>153</v>
      </c>
      <c r="AN86" s="45">
        <f>SUM(P86:INDEX(P86:AA86,1,$P$3))</f>
        <v>0</v>
      </c>
      <c r="AO86" s="45">
        <f>SUM(AB86:INDEX(AB86:AM86,1,$P$3))</f>
        <v>0</v>
      </c>
      <c r="AP86" s="45">
        <f t="shared" si="3"/>
        <v>0</v>
      </c>
      <c r="AQ86" s="50" t="s">
        <v>35</v>
      </c>
      <c r="AR86" s="51" t="s">
        <v>237</v>
      </c>
      <c r="AS86" s="49" t="s">
        <v>551</v>
      </c>
      <c r="AT86" s="52" t="s">
        <v>552</v>
      </c>
      <c r="AU86" s="27" t="s">
        <v>243</v>
      </c>
      <c r="AV86" s="53" t="s">
        <v>157</v>
      </c>
      <c r="AW86" s="48" t="s">
        <v>244</v>
      </c>
      <c r="AX86" s="45" t="s">
        <v>245</v>
      </c>
    </row>
    <row r="87" spans="1:50" ht="34" customHeight="1" x14ac:dyDescent="0.3">
      <c r="A87" s="43" t="s">
        <v>407</v>
      </c>
      <c r="B87" s="43" t="s">
        <v>553</v>
      </c>
      <c r="C87" s="43" t="s">
        <v>289</v>
      </c>
      <c r="D87" s="44" t="s">
        <v>554</v>
      </c>
      <c r="E87" s="44" t="s">
        <v>143</v>
      </c>
      <c r="F87" s="44" t="s">
        <v>144</v>
      </c>
      <c r="G87" s="44" t="s">
        <v>550</v>
      </c>
      <c r="H87" s="44">
        <v>20</v>
      </c>
      <c r="I87" s="44" t="s">
        <v>182</v>
      </c>
      <c r="J87" s="45" t="s">
        <v>146</v>
      </c>
      <c r="K87" s="45" t="s">
        <v>147</v>
      </c>
      <c r="L87" s="46" t="s">
        <v>148</v>
      </c>
      <c r="M87" s="46" t="s">
        <v>148</v>
      </c>
      <c r="N87" s="45" t="s">
        <v>149</v>
      </c>
      <c r="O87" s="47" t="str">
        <f>CHOOSE('01 Dashboard'!$B$4,"Jul","Aug","Sep","Oct","Nov","Dec","Jan","Feb","Mar","Apr","May","Jun")</f>
        <v>Jan</v>
      </c>
      <c r="P87" s="48"/>
      <c r="Q87" s="48"/>
      <c r="R87" s="48">
        <v>20</v>
      </c>
      <c r="S87" s="48"/>
      <c r="T87" s="48"/>
      <c r="U87" s="48">
        <v>20</v>
      </c>
      <c r="V87" s="48">
        <v>20</v>
      </c>
      <c r="W87" s="48"/>
      <c r="X87" s="48">
        <v>20</v>
      </c>
      <c r="Y87" s="48"/>
      <c r="Z87" s="48"/>
      <c r="AA87" s="48">
        <v>20</v>
      </c>
      <c r="AB87" s="49" t="s">
        <v>153</v>
      </c>
      <c r="AC87" s="49" t="s">
        <v>153</v>
      </c>
      <c r="AD87" s="49" t="s">
        <v>153</v>
      </c>
      <c r="AE87" s="49" t="s">
        <v>153</v>
      </c>
      <c r="AF87" s="49" t="s">
        <v>153</v>
      </c>
      <c r="AG87" s="49" t="s">
        <v>153</v>
      </c>
      <c r="AH87" s="49">
        <v>5</v>
      </c>
      <c r="AI87" s="49" t="s">
        <v>153</v>
      </c>
      <c r="AJ87" s="49" t="s">
        <v>153</v>
      </c>
      <c r="AK87" s="49" t="s">
        <v>153</v>
      </c>
      <c r="AL87" s="49" t="s">
        <v>153</v>
      </c>
      <c r="AM87" s="49" t="s">
        <v>153</v>
      </c>
      <c r="AN87" s="45">
        <f>SUM(P87:INDEX(P87:AA87,1,$P$3))</f>
        <v>60</v>
      </c>
      <c r="AO87" s="45">
        <f>SUM(AB87:INDEX(AB87:AM87,1,$P$3))</f>
        <v>5</v>
      </c>
      <c r="AP87" s="45">
        <f t="shared" si="3"/>
        <v>-55</v>
      </c>
      <c r="AQ87" s="50" t="str">
        <f>IF(COUNTA(AB87:INDEX(AB87:AM87,1,$P$3))=0,"Not Reported",IF(AO87&gt;=AN87,"On Track","Off Track"))</f>
        <v>Off Track</v>
      </c>
      <c r="AR87" s="51" t="s">
        <v>153</v>
      </c>
      <c r="AS87" s="49" t="s">
        <v>555</v>
      </c>
      <c r="AT87" s="52" t="s">
        <v>556</v>
      </c>
      <c r="AU87" s="18" t="s">
        <v>156</v>
      </c>
      <c r="AV87" s="53" t="s">
        <v>157</v>
      </c>
      <c r="AW87" s="54" t="s">
        <v>158</v>
      </c>
      <c r="AX87" s="45" t="s">
        <v>159</v>
      </c>
    </row>
    <row r="88" spans="1:50" ht="34" customHeight="1" x14ac:dyDescent="0.3">
      <c r="A88" s="54" t="s">
        <v>407</v>
      </c>
      <c r="B88" s="54" t="s">
        <v>557</v>
      </c>
      <c r="C88" s="54" t="s">
        <v>289</v>
      </c>
      <c r="D88" s="44" t="s">
        <v>558</v>
      </c>
      <c r="E88" s="44" t="s">
        <v>209</v>
      </c>
      <c r="F88" s="44" t="s">
        <v>144</v>
      </c>
      <c r="G88" s="44" t="s">
        <v>393</v>
      </c>
      <c r="H88" s="44" t="s">
        <v>393</v>
      </c>
      <c r="I88" s="44" t="s">
        <v>210</v>
      </c>
      <c r="J88" s="45" t="s">
        <v>146</v>
      </c>
      <c r="K88" s="45" t="s">
        <v>147</v>
      </c>
      <c r="L88" s="46" t="s">
        <v>148</v>
      </c>
      <c r="M88" s="46" t="s">
        <v>148</v>
      </c>
      <c r="N88" s="45" t="s">
        <v>149</v>
      </c>
      <c r="O88" s="47" t="str">
        <f>CHOOSE('01 Dashboard'!$B$4,"Jul","Aug","Sep","Oct","Nov","Dec","Jan","Feb","Mar","Apr","May","Jun")</f>
        <v>Jan</v>
      </c>
      <c r="P88" s="55" t="s">
        <v>393</v>
      </c>
      <c r="Q88" s="55"/>
      <c r="R88" s="55"/>
      <c r="S88" s="55"/>
      <c r="T88" s="55"/>
      <c r="U88" s="55"/>
      <c r="V88" s="55" t="s">
        <v>393</v>
      </c>
      <c r="W88" s="55"/>
      <c r="X88" s="55"/>
      <c r="Y88" s="55"/>
      <c r="Z88" s="55"/>
      <c r="AA88" s="55"/>
      <c r="AB88" s="49" t="s">
        <v>153</v>
      </c>
      <c r="AC88" s="49" t="s">
        <v>153</v>
      </c>
      <c r="AD88" s="49" t="s">
        <v>153</v>
      </c>
      <c r="AE88" s="49" t="s">
        <v>153</v>
      </c>
      <c r="AF88" s="49" t="s">
        <v>153</v>
      </c>
      <c r="AG88" s="49" t="s">
        <v>153</v>
      </c>
      <c r="AH88" s="49" t="s">
        <v>153</v>
      </c>
      <c r="AI88" s="49" t="s">
        <v>153</v>
      </c>
      <c r="AJ88" s="49" t="s">
        <v>153</v>
      </c>
      <c r="AK88" s="49" t="s">
        <v>153</v>
      </c>
      <c r="AL88" s="49" t="s">
        <v>153</v>
      </c>
      <c r="AM88" s="49" t="s">
        <v>153</v>
      </c>
      <c r="AN88" s="45">
        <f>SUM(P88:INDEX(P88:AA88,1,$P$3))</f>
        <v>0</v>
      </c>
      <c r="AO88" s="45">
        <f>SUM(AB88:INDEX(AB88:AM88,1,$P$3))</f>
        <v>0</v>
      </c>
      <c r="AP88" s="45">
        <f t="shared" si="3"/>
        <v>0</v>
      </c>
      <c r="AQ88" s="50" t="str">
        <f>IF(COUNTA(AB88:INDEX(AB88:AM88,1,$P$3))=0,"Not Reported",IF(AO88&gt;=AN88,"On Track","Off Track"))</f>
        <v>On Track</v>
      </c>
      <c r="AR88" s="51" t="s">
        <v>376</v>
      </c>
      <c r="AS88" s="49" t="s">
        <v>559</v>
      </c>
      <c r="AT88" s="52" t="s">
        <v>560</v>
      </c>
      <c r="AU88" s="18" t="s">
        <v>156</v>
      </c>
      <c r="AV88" s="53" t="s">
        <v>157</v>
      </c>
      <c r="AW88" s="48" t="s">
        <v>158</v>
      </c>
      <c r="AX88" s="45" t="s">
        <v>159</v>
      </c>
    </row>
    <row r="89" spans="1:50" ht="34" customHeight="1" x14ac:dyDescent="0.3">
      <c r="A89" s="43" t="s">
        <v>407</v>
      </c>
      <c r="B89" s="43" t="s">
        <v>557</v>
      </c>
      <c r="C89" s="43" t="s">
        <v>289</v>
      </c>
      <c r="D89" s="44" t="s">
        <v>561</v>
      </c>
      <c r="E89" s="44" t="s">
        <v>209</v>
      </c>
      <c r="F89" s="44" t="s">
        <v>144</v>
      </c>
      <c r="G89" s="44" t="s">
        <v>393</v>
      </c>
      <c r="H89" s="44"/>
      <c r="I89" s="44" t="s">
        <v>210</v>
      </c>
      <c r="J89" s="45" t="s">
        <v>146</v>
      </c>
      <c r="K89" s="45" t="s">
        <v>147</v>
      </c>
      <c r="L89" s="46" t="s">
        <v>148</v>
      </c>
      <c r="M89" s="46" t="s">
        <v>148</v>
      </c>
      <c r="N89" s="45" t="s">
        <v>149</v>
      </c>
      <c r="O89" s="47" t="str">
        <f>CHOOSE('01 Dashboard'!$B$4,"Jul","Aug","Sep","Oct","Nov","Dec","Jan","Feb","Mar","Apr","May","Jun")</f>
        <v>Jan</v>
      </c>
      <c r="P89" s="48"/>
      <c r="Q89" s="48"/>
      <c r="R89" s="48"/>
      <c r="S89" s="48"/>
      <c r="T89" s="48"/>
      <c r="U89" s="48"/>
      <c r="V89" s="48"/>
      <c r="W89" s="48"/>
      <c r="X89" s="48"/>
      <c r="Y89" s="48"/>
      <c r="Z89" s="48"/>
      <c r="AA89" s="48"/>
      <c r="AB89" s="49" t="s">
        <v>153</v>
      </c>
      <c r="AC89" s="49" t="s">
        <v>153</v>
      </c>
      <c r="AD89" s="49" t="s">
        <v>153</v>
      </c>
      <c r="AE89" s="49" t="s">
        <v>153</v>
      </c>
      <c r="AF89" s="49" t="s">
        <v>153</v>
      </c>
      <c r="AG89" s="49" t="s">
        <v>153</v>
      </c>
      <c r="AH89" s="49" t="s">
        <v>153</v>
      </c>
      <c r="AI89" s="49" t="s">
        <v>153</v>
      </c>
      <c r="AJ89" s="49" t="s">
        <v>153</v>
      </c>
      <c r="AK89" s="49" t="s">
        <v>153</v>
      </c>
      <c r="AL89" s="49" t="s">
        <v>153</v>
      </c>
      <c r="AM89" s="49" t="s">
        <v>153</v>
      </c>
      <c r="AN89" s="45">
        <f>SUM(P89:INDEX(P89:AA89,1,$P$3))</f>
        <v>0</v>
      </c>
      <c r="AO89" s="45">
        <f>SUM(AB89:INDEX(AB89:AM89,1,$P$3))</f>
        <v>0</v>
      </c>
      <c r="AP89" s="45">
        <f t="shared" si="3"/>
        <v>0</v>
      </c>
      <c r="AQ89" s="50" t="str">
        <f>IF(COUNTA(AB89:INDEX(AB89:AM89,1,$P$3))=0,"Not Reported",IF(AO89&gt;=AN89,"On Track","Off Track"))</f>
        <v>On Track</v>
      </c>
      <c r="AR89" s="51" t="s">
        <v>376</v>
      </c>
      <c r="AS89" s="49" t="s">
        <v>559</v>
      </c>
      <c r="AT89" s="52" t="s">
        <v>562</v>
      </c>
      <c r="AU89" s="18" t="s">
        <v>156</v>
      </c>
      <c r="AV89" s="53" t="s">
        <v>157</v>
      </c>
      <c r="AW89" s="54" t="s">
        <v>158</v>
      </c>
      <c r="AX89" s="45" t="s">
        <v>159</v>
      </c>
    </row>
    <row r="90" spans="1:50" ht="34" customHeight="1" x14ac:dyDescent="0.3">
      <c r="A90" s="54" t="s">
        <v>407</v>
      </c>
      <c r="B90" s="54" t="s">
        <v>557</v>
      </c>
      <c r="C90" s="54" t="s">
        <v>289</v>
      </c>
      <c r="D90" s="44" t="s">
        <v>563</v>
      </c>
      <c r="E90" s="44" t="s">
        <v>209</v>
      </c>
      <c r="F90" s="44" t="s">
        <v>144</v>
      </c>
      <c r="G90" s="44" t="s">
        <v>393</v>
      </c>
      <c r="H90" s="44"/>
      <c r="I90" s="44" t="s">
        <v>210</v>
      </c>
      <c r="J90" s="45" t="s">
        <v>146</v>
      </c>
      <c r="K90" s="45" t="s">
        <v>147</v>
      </c>
      <c r="L90" s="46" t="s">
        <v>148</v>
      </c>
      <c r="M90" s="46" t="s">
        <v>148</v>
      </c>
      <c r="N90" s="45" t="s">
        <v>149</v>
      </c>
      <c r="O90" s="47" t="str">
        <f>CHOOSE('01 Dashboard'!$B$4,"Jul","Aug","Sep","Oct","Nov","Dec","Jan","Feb","Mar","Apr","May","Jun")</f>
        <v>Jan</v>
      </c>
      <c r="P90" s="55"/>
      <c r="Q90" s="55"/>
      <c r="R90" s="55"/>
      <c r="S90" s="55"/>
      <c r="T90" s="55"/>
      <c r="U90" s="55"/>
      <c r="V90" s="55"/>
      <c r="W90" s="55"/>
      <c r="X90" s="55"/>
      <c r="Y90" s="55"/>
      <c r="Z90" s="55"/>
      <c r="AA90" s="55"/>
      <c r="AB90" s="49" t="s">
        <v>153</v>
      </c>
      <c r="AC90" s="49" t="s">
        <v>153</v>
      </c>
      <c r="AD90" s="49" t="s">
        <v>153</v>
      </c>
      <c r="AE90" s="49" t="s">
        <v>153</v>
      </c>
      <c r="AF90" s="49" t="s">
        <v>153</v>
      </c>
      <c r="AG90" s="49" t="s">
        <v>153</v>
      </c>
      <c r="AH90" s="49" t="s">
        <v>153</v>
      </c>
      <c r="AI90" s="49" t="s">
        <v>153</v>
      </c>
      <c r="AJ90" s="49" t="s">
        <v>153</v>
      </c>
      <c r="AK90" s="49" t="s">
        <v>153</v>
      </c>
      <c r="AL90" s="49" t="s">
        <v>153</v>
      </c>
      <c r="AM90" s="49" t="s">
        <v>153</v>
      </c>
      <c r="AN90" s="45">
        <f>SUM(P90:INDEX(P90:AA90,1,$P$3))</f>
        <v>0</v>
      </c>
      <c r="AO90" s="45">
        <f>SUM(AB90:INDEX(AB90:AM90,1,$P$3))</f>
        <v>0</v>
      </c>
      <c r="AP90" s="45">
        <f t="shared" si="3"/>
        <v>0</v>
      </c>
      <c r="AQ90" s="50" t="str">
        <f>IF(COUNTA(AB90:INDEX(AB90:AM90,1,$P$3))=0,"Not Reported",IF(AO90&gt;=AN90,"On Track","Off Track"))</f>
        <v>On Track</v>
      </c>
      <c r="AR90" s="51" t="s">
        <v>376</v>
      </c>
      <c r="AS90" s="49" t="s">
        <v>559</v>
      </c>
      <c r="AT90" s="52" t="s">
        <v>564</v>
      </c>
      <c r="AU90" s="18" t="s">
        <v>156</v>
      </c>
      <c r="AV90" s="53" t="s">
        <v>157</v>
      </c>
      <c r="AW90" s="48" t="s">
        <v>158</v>
      </c>
      <c r="AX90" s="45" t="s">
        <v>159</v>
      </c>
    </row>
    <row r="91" spans="1:50" ht="34" customHeight="1" x14ac:dyDescent="0.3">
      <c r="A91" s="43" t="s">
        <v>407</v>
      </c>
      <c r="B91" s="43" t="s">
        <v>557</v>
      </c>
      <c r="C91" s="43" t="s">
        <v>289</v>
      </c>
      <c r="D91" s="44" t="s">
        <v>565</v>
      </c>
      <c r="E91" s="44" t="s">
        <v>209</v>
      </c>
      <c r="F91" s="44" t="s">
        <v>144</v>
      </c>
      <c r="G91" s="44" t="s">
        <v>393</v>
      </c>
      <c r="H91" s="44"/>
      <c r="I91" s="44" t="s">
        <v>210</v>
      </c>
      <c r="J91" s="45" t="s">
        <v>146</v>
      </c>
      <c r="K91" s="45" t="s">
        <v>147</v>
      </c>
      <c r="L91" s="46" t="s">
        <v>148</v>
      </c>
      <c r="M91" s="46" t="s">
        <v>148</v>
      </c>
      <c r="N91" s="45" t="s">
        <v>149</v>
      </c>
      <c r="O91" s="47" t="str">
        <f>CHOOSE('01 Dashboard'!$B$4,"Jul","Aug","Sep","Oct","Nov","Dec","Jan","Feb","Mar","Apr","May","Jun")</f>
        <v>Jan</v>
      </c>
      <c r="P91" s="48"/>
      <c r="Q91" s="48"/>
      <c r="R91" s="48"/>
      <c r="S91" s="48"/>
      <c r="T91" s="48"/>
      <c r="U91" s="48"/>
      <c r="V91" s="48"/>
      <c r="W91" s="48"/>
      <c r="X91" s="48"/>
      <c r="Y91" s="48"/>
      <c r="Z91" s="48"/>
      <c r="AA91" s="48"/>
      <c r="AB91" s="49" t="s">
        <v>153</v>
      </c>
      <c r="AC91" s="49" t="s">
        <v>153</v>
      </c>
      <c r="AD91" s="49" t="s">
        <v>153</v>
      </c>
      <c r="AE91" s="49" t="s">
        <v>153</v>
      </c>
      <c r="AF91" s="49" t="s">
        <v>153</v>
      </c>
      <c r="AG91" s="49" t="s">
        <v>153</v>
      </c>
      <c r="AH91" s="49" t="s">
        <v>153</v>
      </c>
      <c r="AI91" s="49" t="s">
        <v>153</v>
      </c>
      <c r="AJ91" s="49" t="s">
        <v>153</v>
      </c>
      <c r="AK91" s="49" t="s">
        <v>153</v>
      </c>
      <c r="AL91" s="49" t="s">
        <v>153</v>
      </c>
      <c r="AM91" s="49" t="s">
        <v>153</v>
      </c>
      <c r="AN91" s="45">
        <f>SUM(P91:INDEX(P91:AA91,1,$P$3))</f>
        <v>0</v>
      </c>
      <c r="AO91" s="45">
        <f>SUM(AB91:INDEX(AB91:AM91,1,$P$3))</f>
        <v>0</v>
      </c>
      <c r="AP91" s="45">
        <f t="shared" si="3"/>
        <v>0</v>
      </c>
      <c r="AQ91" s="50" t="str">
        <f>IF(COUNTA(AB91:INDEX(AB91:AM91,1,$P$3))=0,"Not Reported",IF(AO91&gt;=AN91,"On Track","Off Track"))</f>
        <v>On Track</v>
      </c>
      <c r="AR91" s="51" t="s">
        <v>376</v>
      </c>
      <c r="AS91" s="49" t="s">
        <v>559</v>
      </c>
      <c r="AT91" s="52" t="s">
        <v>566</v>
      </c>
      <c r="AU91" s="18" t="s">
        <v>156</v>
      </c>
      <c r="AV91" s="53" t="s">
        <v>157</v>
      </c>
      <c r="AW91" s="54" t="s">
        <v>158</v>
      </c>
      <c r="AX91" s="45" t="s">
        <v>159</v>
      </c>
    </row>
    <row r="92" spans="1:50" ht="34" customHeight="1" x14ac:dyDescent="0.3">
      <c r="A92" s="54" t="s">
        <v>407</v>
      </c>
      <c r="B92" s="54" t="s">
        <v>557</v>
      </c>
      <c r="C92" s="54" t="s">
        <v>289</v>
      </c>
      <c r="D92" s="44" t="s">
        <v>567</v>
      </c>
      <c r="E92" s="44" t="s">
        <v>209</v>
      </c>
      <c r="F92" s="44" t="s">
        <v>144</v>
      </c>
      <c r="G92" s="44" t="s">
        <v>393</v>
      </c>
      <c r="H92" s="44"/>
      <c r="I92" s="44" t="s">
        <v>210</v>
      </c>
      <c r="J92" s="45" t="s">
        <v>146</v>
      </c>
      <c r="K92" s="45" t="s">
        <v>147</v>
      </c>
      <c r="L92" s="46" t="s">
        <v>148</v>
      </c>
      <c r="M92" s="46" t="s">
        <v>148</v>
      </c>
      <c r="N92" s="45" t="s">
        <v>149</v>
      </c>
      <c r="O92" s="47" t="str">
        <f>CHOOSE('01 Dashboard'!$B$4,"Jul","Aug","Sep","Oct","Nov","Dec","Jan","Feb","Mar","Apr","May","Jun")</f>
        <v>Jan</v>
      </c>
      <c r="P92" s="55"/>
      <c r="Q92" s="55"/>
      <c r="R92" s="55"/>
      <c r="S92" s="55"/>
      <c r="T92" s="55"/>
      <c r="U92" s="55"/>
      <c r="V92" s="55"/>
      <c r="W92" s="55"/>
      <c r="X92" s="55"/>
      <c r="Y92" s="55"/>
      <c r="Z92" s="55"/>
      <c r="AA92" s="55"/>
      <c r="AB92" s="49" t="s">
        <v>153</v>
      </c>
      <c r="AC92" s="49" t="s">
        <v>153</v>
      </c>
      <c r="AD92" s="49" t="s">
        <v>153</v>
      </c>
      <c r="AE92" s="49" t="s">
        <v>153</v>
      </c>
      <c r="AF92" s="49" t="s">
        <v>153</v>
      </c>
      <c r="AG92" s="49" t="s">
        <v>153</v>
      </c>
      <c r="AH92" s="49" t="s">
        <v>153</v>
      </c>
      <c r="AI92" s="49" t="s">
        <v>153</v>
      </c>
      <c r="AJ92" s="49" t="s">
        <v>153</v>
      </c>
      <c r="AK92" s="49" t="s">
        <v>153</v>
      </c>
      <c r="AL92" s="49" t="s">
        <v>153</v>
      </c>
      <c r="AM92" s="49" t="s">
        <v>153</v>
      </c>
      <c r="AN92" s="45">
        <f>SUM(P92:INDEX(P92:AA92,1,$P$3))</f>
        <v>0</v>
      </c>
      <c r="AO92" s="45">
        <f>SUM(AB92:INDEX(AB92:AM92,1,$P$3))</f>
        <v>0</v>
      </c>
      <c r="AP92" s="45">
        <f t="shared" si="3"/>
        <v>0</v>
      </c>
      <c r="AQ92" s="50" t="str">
        <f>IF(COUNTA(AB92:INDEX(AB92:AM92,1,$P$3))=0,"Not Reported",IF(AO92&gt;=AN92,"On Track","Off Track"))</f>
        <v>On Track</v>
      </c>
      <c r="AR92" s="51" t="s">
        <v>376</v>
      </c>
      <c r="AS92" s="49" t="s">
        <v>559</v>
      </c>
      <c r="AT92" s="52" t="s">
        <v>568</v>
      </c>
      <c r="AU92" s="18" t="s">
        <v>156</v>
      </c>
      <c r="AV92" s="53" t="s">
        <v>157</v>
      </c>
      <c r="AW92" s="48" t="s">
        <v>158</v>
      </c>
      <c r="AX92" s="45" t="s">
        <v>159</v>
      </c>
    </row>
    <row r="93" spans="1:50" ht="34" customHeight="1" x14ac:dyDescent="0.3">
      <c r="A93" s="43" t="s">
        <v>407</v>
      </c>
      <c r="B93" s="43" t="s">
        <v>557</v>
      </c>
      <c r="C93" s="43" t="s">
        <v>289</v>
      </c>
      <c r="D93" s="44" t="s">
        <v>569</v>
      </c>
      <c r="E93" s="44" t="s">
        <v>209</v>
      </c>
      <c r="F93" s="44" t="s">
        <v>144</v>
      </c>
      <c r="G93" s="44" t="s">
        <v>393</v>
      </c>
      <c r="H93" s="44"/>
      <c r="I93" s="44" t="s">
        <v>210</v>
      </c>
      <c r="J93" s="45" t="s">
        <v>146</v>
      </c>
      <c r="K93" s="45" t="s">
        <v>147</v>
      </c>
      <c r="L93" s="46" t="s">
        <v>148</v>
      </c>
      <c r="M93" s="46" t="s">
        <v>148</v>
      </c>
      <c r="N93" s="45" t="s">
        <v>149</v>
      </c>
      <c r="O93" s="47" t="str">
        <f>CHOOSE('01 Dashboard'!$B$4,"Jul","Aug","Sep","Oct","Nov","Dec","Jan","Feb","Mar","Apr","May","Jun")</f>
        <v>Jan</v>
      </c>
      <c r="P93" s="48"/>
      <c r="Q93" s="48"/>
      <c r="R93" s="48"/>
      <c r="S93" s="48"/>
      <c r="T93" s="48"/>
      <c r="U93" s="48"/>
      <c r="V93" s="48"/>
      <c r="W93" s="48"/>
      <c r="X93" s="48"/>
      <c r="Y93" s="48"/>
      <c r="Z93" s="48"/>
      <c r="AA93" s="48"/>
      <c r="AB93" s="49" t="s">
        <v>153</v>
      </c>
      <c r="AC93" s="49" t="s">
        <v>153</v>
      </c>
      <c r="AD93" s="49" t="s">
        <v>153</v>
      </c>
      <c r="AE93" s="49" t="s">
        <v>153</v>
      </c>
      <c r="AF93" s="49" t="s">
        <v>153</v>
      </c>
      <c r="AG93" s="49" t="s">
        <v>153</v>
      </c>
      <c r="AH93" s="49" t="s">
        <v>153</v>
      </c>
      <c r="AI93" s="49" t="s">
        <v>153</v>
      </c>
      <c r="AJ93" s="49" t="s">
        <v>153</v>
      </c>
      <c r="AK93" s="49" t="s">
        <v>153</v>
      </c>
      <c r="AL93" s="49" t="s">
        <v>153</v>
      </c>
      <c r="AM93" s="49" t="s">
        <v>153</v>
      </c>
      <c r="AN93" s="45">
        <f>SUM(P93:INDEX(P93:AA93,1,$P$3))</f>
        <v>0</v>
      </c>
      <c r="AO93" s="45">
        <f>SUM(AB93:INDEX(AB93:AM93,1,$P$3))</f>
        <v>0</v>
      </c>
      <c r="AP93" s="45">
        <f t="shared" si="3"/>
        <v>0</v>
      </c>
      <c r="AQ93" s="50" t="str">
        <f>IF(COUNTA(AB93:INDEX(AB93:AM93,1,$P$3))=0,"Not Reported",IF(AO93&gt;=AN93,"On Track","Off Track"))</f>
        <v>On Track</v>
      </c>
      <c r="AR93" s="51" t="s">
        <v>376</v>
      </c>
      <c r="AS93" s="49" t="s">
        <v>559</v>
      </c>
      <c r="AT93" s="52" t="s">
        <v>570</v>
      </c>
      <c r="AU93" s="18" t="s">
        <v>156</v>
      </c>
      <c r="AV93" s="53" t="s">
        <v>157</v>
      </c>
      <c r="AW93" s="54" t="s">
        <v>158</v>
      </c>
      <c r="AX93" s="45" t="s">
        <v>159</v>
      </c>
    </row>
    <row r="94" spans="1:50" ht="34" customHeight="1" x14ac:dyDescent="0.3">
      <c r="A94" s="54" t="s">
        <v>407</v>
      </c>
      <c r="B94" s="54" t="s">
        <v>571</v>
      </c>
      <c r="C94" s="54" t="s">
        <v>289</v>
      </c>
      <c r="D94" s="44" t="s">
        <v>572</v>
      </c>
      <c r="E94" s="44" t="s">
        <v>209</v>
      </c>
      <c r="F94" s="44" t="s">
        <v>144</v>
      </c>
      <c r="G94" s="44" t="s">
        <v>393</v>
      </c>
      <c r="H94" s="44">
        <v>1</v>
      </c>
      <c r="I94" s="44" t="s">
        <v>210</v>
      </c>
      <c r="J94" s="45" t="s">
        <v>146</v>
      </c>
      <c r="K94" s="45" t="s">
        <v>147</v>
      </c>
      <c r="L94" s="46" t="s">
        <v>148</v>
      </c>
      <c r="M94" s="46" t="s">
        <v>148</v>
      </c>
      <c r="N94" s="45" t="s">
        <v>149</v>
      </c>
      <c r="O94" s="47" t="str">
        <f>CHOOSE('01 Dashboard'!$B$4,"Jul","Aug","Sep","Oct","Nov","Dec","Jan","Feb","Mar","Apr","May","Jun")</f>
        <v>Jan</v>
      </c>
      <c r="P94" s="55"/>
      <c r="Q94" s="55"/>
      <c r="R94" s="55"/>
      <c r="S94" s="55"/>
      <c r="T94" s="55"/>
      <c r="U94" s="55">
        <v>1</v>
      </c>
      <c r="V94" s="55"/>
      <c r="W94" s="55"/>
      <c r="X94" s="55"/>
      <c r="Y94" s="55"/>
      <c r="Z94" s="55"/>
      <c r="AA94" s="55"/>
      <c r="AB94" s="49" t="s">
        <v>153</v>
      </c>
      <c r="AC94" s="49" t="s">
        <v>153</v>
      </c>
      <c r="AD94" s="49" t="s">
        <v>153</v>
      </c>
      <c r="AE94" s="49" t="s">
        <v>153</v>
      </c>
      <c r="AF94" s="49" t="s">
        <v>153</v>
      </c>
      <c r="AG94" s="49" t="s">
        <v>153</v>
      </c>
      <c r="AH94" s="49" t="s">
        <v>153</v>
      </c>
      <c r="AI94" s="49" t="s">
        <v>153</v>
      </c>
      <c r="AJ94" s="49" t="s">
        <v>153</v>
      </c>
      <c r="AK94" s="49" t="s">
        <v>153</v>
      </c>
      <c r="AL94" s="49" t="s">
        <v>153</v>
      </c>
      <c r="AM94" s="49" t="s">
        <v>153</v>
      </c>
      <c r="AN94" s="45">
        <f>SUM(P94:INDEX(P94:AA94,1,$P$3))</f>
        <v>1</v>
      </c>
      <c r="AO94" s="45">
        <f>SUM(AB94:INDEX(AB94:AM94,1,$P$3))</f>
        <v>0</v>
      </c>
      <c r="AP94" s="45">
        <f t="shared" si="3"/>
        <v>-1</v>
      </c>
      <c r="AQ94" s="50" t="s">
        <v>183</v>
      </c>
      <c r="AR94" s="51" t="s">
        <v>153</v>
      </c>
      <c r="AS94" s="49" t="s">
        <v>573</v>
      </c>
      <c r="AT94" s="52" t="s">
        <v>574</v>
      </c>
      <c r="AU94" s="27" t="s">
        <v>243</v>
      </c>
      <c r="AV94" s="53" t="s">
        <v>157</v>
      </c>
      <c r="AW94" s="48" t="s">
        <v>244</v>
      </c>
      <c r="AX94" s="45" t="s">
        <v>245</v>
      </c>
    </row>
    <row r="95" spans="1:50" ht="34" customHeight="1" x14ac:dyDescent="0.3">
      <c r="A95" s="43" t="s">
        <v>407</v>
      </c>
      <c r="B95" s="43" t="s">
        <v>571</v>
      </c>
      <c r="C95" s="43" t="s">
        <v>289</v>
      </c>
      <c r="D95" s="44" t="s">
        <v>575</v>
      </c>
      <c r="E95" s="44" t="s">
        <v>209</v>
      </c>
      <c r="F95" s="44" t="s">
        <v>144</v>
      </c>
      <c r="G95" s="44" t="s">
        <v>393</v>
      </c>
      <c r="H95" s="44">
        <v>1</v>
      </c>
      <c r="I95" s="44" t="s">
        <v>210</v>
      </c>
      <c r="J95" s="45" t="s">
        <v>146</v>
      </c>
      <c r="K95" s="45" t="s">
        <v>147</v>
      </c>
      <c r="L95" s="46" t="s">
        <v>148</v>
      </c>
      <c r="M95" s="46" t="s">
        <v>148</v>
      </c>
      <c r="N95" s="45" t="s">
        <v>149</v>
      </c>
      <c r="O95" s="47" t="str">
        <f>CHOOSE('01 Dashboard'!$B$4,"Jul","Aug","Sep","Oct","Nov","Dec","Jan","Feb","Mar","Apr","May","Jun")</f>
        <v>Jan</v>
      </c>
      <c r="P95" s="48"/>
      <c r="Q95" s="48"/>
      <c r="R95" s="48">
        <v>1</v>
      </c>
      <c r="S95" s="48"/>
      <c r="T95" s="48"/>
      <c r="U95" s="48">
        <v>1</v>
      </c>
      <c r="V95" s="48"/>
      <c r="W95" s="48"/>
      <c r="X95" s="48">
        <v>1</v>
      </c>
      <c r="Y95" s="48"/>
      <c r="Z95" s="48"/>
      <c r="AA95" s="48">
        <v>1</v>
      </c>
      <c r="AB95" s="49" t="s">
        <v>153</v>
      </c>
      <c r="AC95" s="49" t="s">
        <v>153</v>
      </c>
      <c r="AD95" s="49" t="s">
        <v>153</v>
      </c>
      <c r="AE95" s="49" t="s">
        <v>153</v>
      </c>
      <c r="AF95" s="49" t="s">
        <v>153</v>
      </c>
      <c r="AG95" s="49" t="s">
        <v>153</v>
      </c>
      <c r="AH95" s="49" t="s">
        <v>153</v>
      </c>
      <c r="AI95" s="49" t="s">
        <v>153</v>
      </c>
      <c r="AJ95" s="49" t="s">
        <v>153</v>
      </c>
      <c r="AK95" s="49" t="s">
        <v>153</v>
      </c>
      <c r="AL95" s="49" t="s">
        <v>153</v>
      </c>
      <c r="AM95" s="49" t="s">
        <v>153</v>
      </c>
      <c r="AN95" s="45">
        <f>SUM(P95:INDEX(P95:AA95,1,$P$3))</f>
        <v>2</v>
      </c>
      <c r="AO95" s="45">
        <f>SUM(AB95:INDEX(AB95:AM95,1,$P$3))</f>
        <v>0</v>
      </c>
      <c r="AP95" s="45">
        <f t="shared" si="3"/>
        <v>-2</v>
      </c>
      <c r="AQ95" s="50" t="s">
        <v>183</v>
      </c>
      <c r="AR95" s="51" t="s">
        <v>153</v>
      </c>
      <c r="AS95" s="49" t="s">
        <v>573</v>
      </c>
      <c r="AT95" s="52" t="s">
        <v>576</v>
      </c>
      <c r="AU95" s="27" t="s">
        <v>243</v>
      </c>
      <c r="AV95" s="53" t="s">
        <v>157</v>
      </c>
      <c r="AW95" s="54" t="s">
        <v>244</v>
      </c>
      <c r="AX95" s="45" t="s">
        <v>245</v>
      </c>
    </row>
  </sheetData>
  <mergeCells count="4">
    <mergeCell ref="A2:AS2"/>
    <mergeCell ref="Q3:U3"/>
    <mergeCell ref="A1:AS1"/>
    <mergeCell ref="V3:Z3"/>
  </mergeCells>
  <dataValidations count="6">
    <dataValidation type="list" allowBlank="1" sqref="AQ5 AQ6 AQ7 AQ8 AQ9 AQ10 AQ11 AQ12 AQ13 AQ14 AQ15 AQ16 AQ17 AQ18 AQ19 AQ20 AQ21 AQ22 AQ23 AQ24 AQ25 AQ26 AQ27 AQ28 AQ29 AQ30 AQ31 AQ32 AQ33 AQ34 AQ35 AQ36 AQ37 AQ38 AQ39 AQ40 AQ41 AQ42 AQ43 AQ44 AQ45 AQ46 AQ47 AQ48 AQ49 AQ50 AQ51 AQ52 AQ53 AQ54 AQ55 AQ56 AQ57 AQ58 AQ59 AQ60 AQ61 AQ62 AQ63 AQ64 AQ65 AQ66 AQ67 AQ68 AQ69 AQ70 AQ71 AQ72 AQ73 AQ74 AQ75 AQ76 AQ77 AQ78 AQ79 AQ80 AQ81 AQ82 AQ83 AQ84 AQ85 AQ86 AQ87 AQ88 AQ89 AQ90 AQ91 AQ92 AQ93 AQ94 AQ95">
      <formula1>"On Track,Off Track,Not Reported,Complete,Data Gap"</formula1>
    </dataValidation>
    <dataValidation type="list" allowBlank="1" sqref="AR5 AR6 AR7 AR8 AR9 AR10 AR11 AR12 AR13 AR14 AR15 AR16 AR17 AR18 AR19 AR20 AR21 AR22 AR23 AR24 AR25 AR26 AR27 AR28 AR29 AR30 AR31 AR32 AR33 AR34 AR35 AR36 AR37 AR38 AR39 AR40 AR41 AR42 AR43 AR44 AR45 AR46 AR47 AR48 AR49 AR50 AR51 AR52 AR53 AR54 AR55 AR56 AR57 AR58 AR59 AR60 AR61 AR62 AR63 AR64 AR65 AR66 AR67 AR68 AR69 AR70 AR71 AR72 AR73 AR74 AR75 AR76 AR77 AR78 AR79 AR80 AR81 AR82 AR83 AR84 AR85 AR86 AR87 AR88 AR89 AR90 AR91 AR92 AR93 AR94 AR95">
      <formula1>"High,Medium,Low"</formula1>
    </dataValidation>
    <dataValidation type="list" allowBlank="1" sqref="N5 N6 N7 N8 N9 N10 N11 N12 N13 N14 N15 N16 N17 N18 N19 N20 N21 N22 N23 N24 N25 N26 N27 N28 N29 N30 N31 N32 N33 N34 N35 N36 N37 N38 N39 N40 N41 N42 N43 N44 N45 N46 N47 N48 N49 N50 N51 N52 N53 N54 N55 N56 N57 N58 N59 N60 N61 N62 N63 N64 N65 N66 N67 N68 N69 N70 N71 N72 N73 N74 N75 N76 N77 N78 N79 N80 N81 N82 N83 N84 N85 N86 N87 N88 N89 N90 N91 N92 N93 N94 N95">
      <formula1>"Monthly,Quarterly,Semi-Annual,Annual,Ad hoc"</formula1>
    </dataValidation>
    <dataValidation type="list" allowBlank="1" promptTitle="Status Selection" prompt="Select monitoring status." sqref="AQ5 AQ6 AQ7 AQ8 AQ9 AQ10 AQ11 AQ12 AQ13 AQ14 AQ15 AQ16 AQ17 AQ18 AQ19 AQ20 AQ21 AQ22 AQ23 AQ24 AQ25 AQ26 AQ27 AQ28 AQ29 AQ30 AQ31 AQ32 AQ33 AQ34 AQ35 AQ36 AQ37 AQ38 AQ39 AQ40 AQ41 AQ42 AQ43 AQ44 AQ45 AQ46 AQ47 AQ48 AQ49 AQ50 AQ51 AQ52 AQ53 AQ54 AQ55 AQ56 AQ57 AQ58 AQ59 AQ60 AQ61 AQ62 AQ63 AQ64 AQ65 AQ66 AQ67 AQ68 AQ69 AQ70 AQ71 AQ72 AQ73 AQ74 AQ75 AQ76 AQ77 AQ78 AQ79 AQ80 AQ81 AQ82 AQ83 AQ84 AQ85 AQ86 AQ87 AQ88 AQ89 AQ90 AQ91 AQ92 AQ93 AQ94 AQ95">
      <formula1>"On Track,Off Track,Not Reported,Complete,Data Gap"</formula1>
    </dataValidation>
    <dataValidation type="list" allowBlank="1" promptTitle="Risk Level" prompt="Select the risk level." sqref="AR5 AR6 AR7 AR8 AR9 AR10 AR11 AR12 AR13 AR14 AR15 AR16 AR17 AR18 AR19 AR20 AR21 AR22 AR23 AR24 AR25 AR26 AR27 AR28 AR29 AR30 AR31 AR32 AR33 AR34 AR35 AR36 AR37 AR38 AR39 AR40 AR41 AR42 AR43 AR44 AR45 AR46 AR47 AR48 AR49 AR50 AR51 AR52 AR53 AR54 AR55 AR56 AR57 AR58 AR59 AR60 AR61 AR62 AR63 AR64 AR65 AR66 AR67 AR68 AR69 AR70 AR71 AR72 AR73 AR74 AR75 AR76 AR77 AR78 AR79 AR80 AR81 AR82 AR83 AR84 AR85 AR86 AR87 AR88 AR89 AR90 AR91 AR92 AR93 AR94 AR95">
      <formula1>"High,Medium,Low"</formula1>
    </dataValidation>
    <dataValidation type="list" allowBlank="1" promptTitle="Report Month" prompt="Select reporting month." sqref="O5 O6 O7 O8 O9 O10 O11 O12 O13 O14 O15 O16 O17 O18 O19 O20 O21 O22 O23 O24 O25 O26 O27 O28 O29 O30 O31 O32 O33 O34 O35 O36 O37 O38 O39 O40 O41 O42 O43 O44 O45 O46 O47 O48 O49 O50 O51 O52 O53 O54 O55 O56 O57 O58 O59 O60 O61 O62 O63 O64 O65 O66 O67 O68 O69 O70 O71 O72 O73 O74 O75 O76 O77 O78 O79 O80 O81 O82 O83 O84 O85 O86 O87 O88 O89 O90 O91 O92 O93 O94 O95">
      <formula1>"Jul,Aug,Sep,Oct,Nov,Dec,Jan,Feb,Mar,Apr,May,Jun"</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73"/>
  <sheetViews>
    <sheetView showGridLines="0" topLeftCell="E1" workbookViewId="0">
      <selection activeCell="A16" sqref="A16"/>
    </sheetView>
  </sheetViews>
  <sheetFormatPr defaultRowHeight="14" x14ac:dyDescent="0.3"/>
  <cols>
    <col min="1" max="1" width="39.90625" style="13" customWidth="1"/>
    <col min="2" max="2" width="14" style="13" customWidth="1"/>
    <col min="3" max="3" width="10.6328125" style="13" customWidth="1"/>
    <col min="4" max="4" width="49.453125" style="13" customWidth="1"/>
    <col min="5" max="5" width="28" style="13" customWidth="1"/>
    <col min="6" max="6" width="24" style="13" customWidth="1"/>
    <col min="7" max="7" width="28" style="13" customWidth="1"/>
    <col min="8" max="8" width="24" style="13" customWidth="1"/>
    <col min="9" max="9" width="26" style="13" customWidth="1"/>
    <col min="10" max="10" width="18" style="13" customWidth="1"/>
    <col min="11" max="11" width="20" style="13" customWidth="1"/>
    <col min="12" max="12" width="14" style="13" customWidth="1"/>
    <col min="13" max="14" width="22" style="13" customWidth="1"/>
    <col min="15" max="16384" width="8.7265625" style="13"/>
  </cols>
  <sheetData>
    <row r="1" spans="1:14" x14ac:dyDescent="0.3">
      <c r="A1" s="86" t="s">
        <v>577</v>
      </c>
      <c r="B1" s="70"/>
      <c r="C1" s="70"/>
      <c r="D1" s="70"/>
      <c r="E1" s="70"/>
      <c r="F1" s="70"/>
      <c r="G1" s="70"/>
      <c r="H1" s="70"/>
      <c r="I1" s="70"/>
      <c r="J1" s="70"/>
      <c r="K1" s="70"/>
      <c r="L1" s="70"/>
      <c r="M1" s="70"/>
      <c r="N1" s="70"/>
    </row>
    <row r="2" spans="1:14" x14ac:dyDescent="0.3">
      <c r="A2" s="84" t="s">
        <v>578</v>
      </c>
      <c r="B2" s="70"/>
      <c r="C2" s="70"/>
      <c r="D2" s="70"/>
      <c r="E2" s="70"/>
      <c r="F2" s="70"/>
      <c r="G2" s="70"/>
      <c r="H2" s="70"/>
      <c r="I2" s="70"/>
      <c r="J2" s="70"/>
      <c r="K2" s="70"/>
      <c r="L2" s="70"/>
      <c r="M2" s="70"/>
      <c r="N2" s="70"/>
    </row>
    <row r="4" spans="1:14" ht="28" x14ac:dyDescent="0.3">
      <c r="A4" s="30" t="s">
        <v>89</v>
      </c>
      <c r="B4" s="30" t="s">
        <v>579</v>
      </c>
      <c r="C4" s="30" t="s">
        <v>580</v>
      </c>
      <c r="D4" s="30" t="s">
        <v>581</v>
      </c>
      <c r="E4" s="30" t="s">
        <v>143</v>
      </c>
      <c r="F4" s="30" t="s">
        <v>92</v>
      </c>
      <c r="G4" s="30" t="s">
        <v>582</v>
      </c>
      <c r="H4" s="30" t="s">
        <v>583</v>
      </c>
      <c r="I4" s="30" t="s">
        <v>584</v>
      </c>
      <c r="J4" s="30" t="s">
        <v>100</v>
      </c>
      <c r="K4" s="30" t="s">
        <v>585</v>
      </c>
      <c r="L4" s="30" t="s">
        <v>131</v>
      </c>
      <c r="M4" s="30" t="s">
        <v>586</v>
      </c>
      <c r="N4" s="30" t="s">
        <v>587</v>
      </c>
    </row>
    <row r="5" spans="1:14" ht="34" customHeight="1" x14ac:dyDescent="0.3">
      <c r="A5" s="43" t="s">
        <v>588</v>
      </c>
      <c r="B5" s="44" t="s">
        <v>589</v>
      </c>
      <c r="C5" s="44" t="s">
        <v>590</v>
      </c>
      <c r="D5" s="43" t="s">
        <v>591</v>
      </c>
      <c r="E5" s="48" t="s">
        <v>592</v>
      </c>
      <c r="F5" s="48" t="s">
        <v>593</v>
      </c>
      <c r="G5" s="43" t="s">
        <v>588</v>
      </c>
      <c r="H5" s="48" t="s">
        <v>593</v>
      </c>
      <c r="I5" s="48" t="s">
        <v>588</v>
      </c>
      <c r="J5" s="46" t="s">
        <v>148</v>
      </c>
      <c r="K5" s="45" t="s">
        <v>594</v>
      </c>
      <c r="L5" s="46" t="s">
        <v>153</v>
      </c>
      <c r="M5" s="46" t="s">
        <v>153</v>
      </c>
      <c r="N5" s="46" t="s">
        <v>153</v>
      </c>
    </row>
    <row r="6" spans="1:14" ht="34" customHeight="1" x14ac:dyDescent="0.3">
      <c r="A6" s="54" t="s">
        <v>588</v>
      </c>
      <c r="B6" s="44" t="s">
        <v>595</v>
      </c>
      <c r="C6" s="44" t="s">
        <v>596</v>
      </c>
      <c r="D6" s="54" t="s">
        <v>597</v>
      </c>
      <c r="E6" s="55" t="s">
        <v>598</v>
      </c>
      <c r="F6" s="55" t="s">
        <v>599</v>
      </c>
      <c r="G6" s="54" t="s">
        <v>588</v>
      </c>
      <c r="H6" s="55" t="s">
        <v>599</v>
      </c>
      <c r="I6" s="55" t="s">
        <v>588</v>
      </c>
      <c r="J6" s="46" t="s">
        <v>148</v>
      </c>
      <c r="K6" s="45" t="s">
        <v>594</v>
      </c>
      <c r="L6" s="46" t="s">
        <v>153</v>
      </c>
      <c r="M6" s="46" t="s">
        <v>153</v>
      </c>
      <c r="N6" s="46" t="s">
        <v>153</v>
      </c>
    </row>
    <row r="7" spans="1:14" ht="34" customHeight="1" x14ac:dyDescent="0.3">
      <c r="A7" s="43" t="s">
        <v>588</v>
      </c>
      <c r="B7" s="44"/>
      <c r="C7" s="44"/>
      <c r="D7" s="43"/>
      <c r="E7" s="48" t="s">
        <v>600</v>
      </c>
      <c r="F7" s="48" t="s">
        <v>601</v>
      </c>
      <c r="G7" s="43" t="s">
        <v>588</v>
      </c>
      <c r="H7" s="48" t="s">
        <v>601</v>
      </c>
      <c r="I7" s="48" t="s">
        <v>588</v>
      </c>
      <c r="J7" s="46" t="s">
        <v>148</v>
      </c>
      <c r="K7" s="45" t="s">
        <v>594</v>
      </c>
      <c r="L7" s="46" t="s">
        <v>153</v>
      </c>
      <c r="M7" s="46" t="s">
        <v>153</v>
      </c>
      <c r="N7" s="46" t="s">
        <v>153</v>
      </c>
    </row>
    <row r="8" spans="1:14" ht="34" customHeight="1" x14ac:dyDescent="0.3">
      <c r="A8" s="54" t="s">
        <v>588</v>
      </c>
      <c r="B8" s="44" t="s">
        <v>602</v>
      </c>
      <c r="C8" s="44" t="s">
        <v>590</v>
      </c>
      <c r="D8" s="54" t="s">
        <v>603</v>
      </c>
      <c r="E8" s="55" t="s">
        <v>604</v>
      </c>
      <c r="F8" s="55" t="s">
        <v>605</v>
      </c>
      <c r="G8" s="54" t="s">
        <v>588</v>
      </c>
      <c r="H8" s="55" t="s">
        <v>605</v>
      </c>
      <c r="I8" s="55" t="s">
        <v>588</v>
      </c>
      <c r="J8" s="46" t="s">
        <v>148</v>
      </c>
      <c r="K8" s="45" t="s">
        <v>594</v>
      </c>
      <c r="L8" s="46" t="s">
        <v>153</v>
      </c>
      <c r="M8" s="46" t="s">
        <v>153</v>
      </c>
      <c r="N8" s="46" t="s">
        <v>153</v>
      </c>
    </row>
    <row r="9" spans="1:14" ht="34" customHeight="1" x14ac:dyDescent="0.3">
      <c r="A9" s="43" t="s">
        <v>588</v>
      </c>
      <c r="B9" s="44" t="s">
        <v>606</v>
      </c>
      <c r="C9" s="44" t="s">
        <v>596</v>
      </c>
      <c r="D9" s="43" t="s">
        <v>607</v>
      </c>
      <c r="E9" s="48" t="s">
        <v>608</v>
      </c>
      <c r="F9" s="48" t="s">
        <v>609</v>
      </c>
      <c r="G9" s="43" t="s">
        <v>588</v>
      </c>
      <c r="H9" s="48" t="s">
        <v>609</v>
      </c>
      <c r="I9" s="48" t="s">
        <v>588</v>
      </c>
      <c r="J9" s="46" t="s">
        <v>148</v>
      </c>
      <c r="K9" s="45" t="s">
        <v>594</v>
      </c>
      <c r="L9" s="46" t="s">
        <v>153</v>
      </c>
      <c r="M9" s="46" t="s">
        <v>153</v>
      </c>
      <c r="N9" s="46" t="s">
        <v>153</v>
      </c>
    </row>
    <row r="10" spans="1:14" ht="34" customHeight="1" x14ac:dyDescent="0.3">
      <c r="A10" s="54" t="s">
        <v>610</v>
      </c>
      <c r="B10" s="44" t="s">
        <v>611</v>
      </c>
      <c r="C10" s="44" t="s">
        <v>590</v>
      </c>
      <c r="D10" s="54" t="s">
        <v>612</v>
      </c>
      <c r="E10" s="55" t="s">
        <v>613</v>
      </c>
      <c r="F10" s="55" t="s">
        <v>614</v>
      </c>
      <c r="G10" s="54" t="s">
        <v>610</v>
      </c>
      <c r="H10" s="55" t="s">
        <v>614</v>
      </c>
      <c r="I10" s="55" t="s">
        <v>610</v>
      </c>
      <c r="J10" s="46" t="s">
        <v>148</v>
      </c>
      <c r="K10" s="45" t="s">
        <v>594</v>
      </c>
      <c r="L10" s="46" t="s">
        <v>153</v>
      </c>
      <c r="M10" s="46" t="s">
        <v>153</v>
      </c>
      <c r="N10" s="46" t="s">
        <v>153</v>
      </c>
    </row>
    <row r="11" spans="1:14" ht="34" customHeight="1" x14ac:dyDescent="0.3">
      <c r="A11" s="43" t="s">
        <v>610</v>
      </c>
      <c r="B11" s="44" t="s">
        <v>615</v>
      </c>
      <c r="C11" s="44" t="s">
        <v>596</v>
      </c>
      <c r="D11" s="43" t="s">
        <v>616</v>
      </c>
      <c r="E11" s="48" t="s">
        <v>617</v>
      </c>
      <c r="F11" s="48" t="s">
        <v>618</v>
      </c>
      <c r="G11" s="43" t="s">
        <v>610</v>
      </c>
      <c r="H11" s="48" t="s">
        <v>618</v>
      </c>
      <c r="I11" s="48" t="s">
        <v>610</v>
      </c>
      <c r="J11" s="46" t="s">
        <v>148</v>
      </c>
      <c r="K11" s="45" t="s">
        <v>594</v>
      </c>
      <c r="L11" s="46" t="s">
        <v>153</v>
      </c>
      <c r="M11" s="46" t="s">
        <v>153</v>
      </c>
      <c r="N11" s="46" t="s">
        <v>153</v>
      </c>
    </row>
    <row r="12" spans="1:14" ht="34" customHeight="1" x14ac:dyDescent="0.3">
      <c r="A12" s="54" t="s">
        <v>619</v>
      </c>
      <c r="B12" s="44" t="s">
        <v>620</v>
      </c>
      <c r="C12" s="44" t="s">
        <v>590</v>
      </c>
      <c r="D12" s="54" t="s">
        <v>621</v>
      </c>
      <c r="E12" s="55" t="s">
        <v>622</v>
      </c>
      <c r="F12" s="55" t="s">
        <v>494</v>
      </c>
      <c r="G12" s="54" t="s">
        <v>619</v>
      </c>
      <c r="H12" s="55" t="s">
        <v>494</v>
      </c>
      <c r="I12" s="55" t="s">
        <v>619</v>
      </c>
      <c r="J12" s="46" t="s">
        <v>148</v>
      </c>
      <c r="K12" s="45" t="s">
        <v>594</v>
      </c>
      <c r="L12" s="46" t="s">
        <v>153</v>
      </c>
      <c r="M12" s="46" t="s">
        <v>153</v>
      </c>
      <c r="N12" s="46" t="s">
        <v>153</v>
      </c>
    </row>
    <row r="13" spans="1:14" ht="34" customHeight="1" x14ac:dyDescent="0.3">
      <c r="A13" s="43" t="s">
        <v>619</v>
      </c>
      <c r="B13" s="44"/>
      <c r="C13" s="44"/>
      <c r="D13" s="43"/>
      <c r="E13" s="48" t="s">
        <v>623</v>
      </c>
      <c r="F13" s="48" t="s">
        <v>624</v>
      </c>
      <c r="G13" s="43" t="s">
        <v>619</v>
      </c>
      <c r="H13" s="48" t="s">
        <v>624</v>
      </c>
      <c r="I13" s="48" t="s">
        <v>619</v>
      </c>
      <c r="J13" s="46" t="s">
        <v>148</v>
      </c>
      <c r="K13" s="45" t="s">
        <v>594</v>
      </c>
      <c r="L13" s="46" t="s">
        <v>153</v>
      </c>
      <c r="M13" s="46" t="s">
        <v>153</v>
      </c>
      <c r="N13" s="46" t="s">
        <v>153</v>
      </c>
    </row>
    <row r="14" spans="1:14" ht="34" customHeight="1" x14ac:dyDescent="0.3">
      <c r="A14" s="54" t="s">
        <v>619</v>
      </c>
      <c r="B14" s="44" t="s">
        <v>625</v>
      </c>
      <c r="C14" s="44" t="s">
        <v>596</v>
      </c>
      <c r="D14" s="54" t="s">
        <v>626</v>
      </c>
      <c r="E14" s="55" t="s">
        <v>627</v>
      </c>
      <c r="F14" s="55" t="s">
        <v>628</v>
      </c>
      <c r="G14" s="54" t="s">
        <v>619</v>
      </c>
      <c r="H14" s="55" t="s">
        <v>628</v>
      </c>
      <c r="I14" s="55" t="s">
        <v>619</v>
      </c>
      <c r="J14" s="46" t="s">
        <v>148</v>
      </c>
      <c r="K14" s="45" t="s">
        <v>594</v>
      </c>
      <c r="L14" s="46" t="s">
        <v>153</v>
      </c>
      <c r="M14" s="46" t="s">
        <v>153</v>
      </c>
      <c r="N14" s="46" t="s">
        <v>153</v>
      </c>
    </row>
    <row r="15" spans="1:14" ht="34" customHeight="1" x14ac:dyDescent="0.3">
      <c r="A15" s="43" t="s">
        <v>619</v>
      </c>
      <c r="B15" s="44"/>
      <c r="C15" s="44"/>
      <c r="D15" s="43"/>
      <c r="E15" s="48" t="s">
        <v>629</v>
      </c>
      <c r="F15" s="48" t="s">
        <v>630</v>
      </c>
      <c r="G15" s="43" t="s">
        <v>619</v>
      </c>
      <c r="H15" s="48" t="s">
        <v>630</v>
      </c>
      <c r="I15" s="48" t="s">
        <v>619</v>
      </c>
      <c r="J15" s="46" t="s">
        <v>148</v>
      </c>
      <c r="K15" s="45" t="s">
        <v>594</v>
      </c>
      <c r="L15" s="46" t="s">
        <v>153</v>
      </c>
      <c r="M15" s="46" t="s">
        <v>153</v>
      </c>
      <c r="N15" s="46" t="s">
        <v>153</v>
      </c>
    </row>
    <row r="16" spans="1:14" ht="34" customHeight="1" x14ac:dyDescent="0.3">
      <c r="A16" s="54" t="s">
        <v>619</v>
      </c>
      <c r="B16" s="44" t="s">
        <v>631</v>
      </c>
      <c r="C16" s="44" t="s">
        <v>632</v>
      </c>
      <c r="D16" s="54" t="s">
        <v>633</v>
      </c>
      <c r="E16" s="55" t="s">
        <v>634</v>
      </c>
      <c r="F16" s="55" t="s">
        <v>635</v>
      </c>
      <c r="G16" s="54" t="s">
        <v>619</v>
      </c>
      <c r="H16" s="55" t="s">
        <v>635</v>
      </c>
      <c r="I16" s="55" t="s">
        <v>619</v>
      </c>
      <c r="J16" s="46" t="s">
        <v>148</v>
      </c>
      <c r="K16" s="45" t="s">
        <v>594</v>
      </c>
      <c r="L16" s="46" t="s">
        <v>153</v>
      </c>
      <c r="M16" s="46" t="s">
        <v>153</v>
      </c>
      <c r="N16" s="46" t="s">
        <v>153</v>
      </c>
    </row>
    <row r="17" spans="1:14" ht="34" customHeight="1" x14ac:dyDescent="0.3">
      <c r="A17" s="43" t="s">
        <v>619</v>
      </c>
      <c r="B17" s="44" t="s">
        <v>636</v>
      </c>
      <c r="C17" s="44" t="s">
        <v>637</v>
      </c>
      <c r="D17" s="43" t="s">
        <v>638</v>
      </c>
      <c r="E17" s="48" t="s">
        <v>639</v>
      </c>
      <c r="F17" s="48" t="s">
        <v>640</v>
      </c>
      <c r="G17" s="43" t="s">
        <v>619</v>
      </c>
      <c r="H17" s="48" t="s">
        <v>640</v>
      </c>
      <c r="I17" s="48" t="s">
        <v>619</v>
      </c>
      <c r="J17" s="46" t="s">
        <v>148</v>
      </c>
      <c r="K17" s="45" t="s">
        <v>594</v>
      </c>
      <c r="L17" s="46" t="s">
        <v>153</v>
      </c>
      <c r="M17" s="46" t="s">
        <v>153</v>
      </c>
      <c r="N17" s="46" t="s">
        <v>153</v>
      </c>
    </row>
    <row r="18" spans="1:14" ht="34" customHeight="1" x14ac:dyDescent="0.3">
      <c r="A18" s="54" t="s">
        <v>619</v>
      </c>
      <c r="B18" s="44" t="s">
        <v>641</v>
      </c>
      <c r="C18" s="44" t="s">
        <v>642</v>
      </c>
      <c r="D18" s="54" t="s">
        <v>643</v>
      </c>
      <c r="E18" s="55" t="s">
        <v>644</v>
      </c>
      <c r="F18" s="55" t="s">
        <v>645</v>
      </c>
      <c r="G18" s="54" t="s">
        <v>619</v>
      </c>
      <c r="H18" s="55" t="s">
        <v>645</v>
      </c>
      <c r="I18" s="55" t="s">
        <v>619</v>
      </c>
      <c r="J18" s="46" t="s">
        <v>148</v>
      </c>
      <c r="K18" s="45" t="s">
        <v>594</v>
      </c>
      <c r="L18" s="46" t="s">
        <v>153</v>
      </c>
      <c r="M18" s="46" t="s">
        <v>153</v>
      </c>
      <c r="N18" s="46" t="s">
        <v>153</v>
      </c>
    </row>
    <row r="19" spans="1:14" ht="34" customHeight="1" x14ac:dyDescent="0.3">
      <c r="A19" s="43" t="s">
        <v>619</v>
      </c>
      <c r="B19" s="44" t="s">
        <v>646</v>
      </c>
      <c r="C19" s="44" t="s">
        <v>590</v>
      </c>
      <c r="D19" s="43" t="s">
        <v>647</v>
      </c>
      <c r="E19" s="48" t="s">
        <v>648</v>
      </c>
      <c r="F19" s="48" t="s">
        <v>508</v>
      </c>
      <c r="G19" s="43" t="s">
        <v>619</v>
      </c>
      <c r="H19" s="48" t="s">
        <v>508</v>
      </c>
      <c r="I19" s="48" t="s">
        <v>619</v>
      </c>
      <c r="J19" s="46" t="s">
        <v>148</v>
      </c>
      <c r="K19" s="45" t="s">
        <v>594</v>
      </c>
      <c r="L19" s="46" t="s">
        <v>153</v>
      </c>
      <c r="M19" s="46" t="s">
        <v>153</v>
      </c>
      <c r="N19" s="46" t="s">
        <v>153</v>
      </c>
    </row>
    <row r="20" spans="1:14" ht="34" customHeight="1" x14ac:dyDescent="0.3">
      <c r="A20" s="54" t="s">
        <v>619</v>
      </c>
      <c r="B20" s="44" t="s">
        <v>649</v>
      </c>
      <c r="C20" s="44" t="s">
        <v>596</v>
      </c>
      <c r="D20" s="54" t="s">
        <v>650</v>
      </c>
      <c r="E20" s="55" t="s">
        <v>651</v>
      </c>
      <c r="F20" s="55" t="s">
        <v>652</v>
      </c>
      <c r="G20" s="54" t="s">
        <v>619</v>
      </c>
      <c r="H20" s="55" t="s">
        <v>652</v>
      </c>
      <c r="I20" s="55" t="s">
        <v>619</v>
      </c>
      <c r="J20" s="46" t="s">
        <v>148</v>
      </c>
      <c r="K20" s="45" t="s">
        <v>594</v>
      </c>
      <c r="L20" s="46" t="s">
        <v>153</v>
      </c>
      <c r="M20" s="46" t="s">
        <v>153</v>
      </c>
      <c r="N20" s="46" t="s">
        <v>153</v>
      </c>
    </row>
    <row r="21" spans="1:14" ht="34" customHeight="1" x14ac:dyDescent="0.3">
      <c r="A21" s="43" t="s">
        <v>619</v>
      </c>
      <c r="B21" s="44" t="s">
        <v>653</v>
      </c>
      <c r="C21" s="44" t="s">
        <v>632</v>
      </c>
      <c r="D21" s="43" t="s">
        <v>654</v>
      </c>
      <c r="E21" s="48" t="s">
        <v>655</v>
      </c>
      <c r="F21" s="48" t="s">
        <v>656</v>
      </c>
      <c r="G21" s="43" t="s">
        <v>619</v>
      </c>
      <c r="H21" s="48" t="s">
        <v>656</v>
      </c>
      <c r="I21" s="48" t="s">
        <v>619</v>
      </c>
      <c r="J21" s="46" t="s">
        <v>148</v>
      </c>
      <c r="K21" s="45" t="s">
        <v>594</v>
      </c>
      <c r="L21" s="46" t="s">
        <v>153</v>
      </c>
      <c r="M21" s="46" t="s">
        <v>153</v>
      </c>
      <c r="N21" s="46" t="s">
        <v>153</v>
      </c>
    </row>
    <row r="22" spans="1:14" ht="34" customHeight="1" x14ac:dyDescent="0.3">
      <c r="A22" s="54" t="s">
        <v>619</v>
      </c>
      <c r="B22" s="44" t="s">
        <v>657</v>
      </c>
      <c r="C22" s="44" t="s">
        <v>637</v>
      </c>
      <c r="D22" s="54" t="s">
        <v>658</v>
      </c>
      <c r="E22" s="55" t="s">
        <v>659</v>
      </c>
      <c r="F22" s="55" t="s">
        <v>660</v>
      </c>
      <c r="G22" s="54" t="s">
        <v>619</v>
      </c>
      <c r="H22" s="55" t="s">
        <v>660</v>
      </c>
      <c r="I22" s="55" t="s">
        <v>619</v>
      </c>
      <c r="J22" s="46" t="s">
        <v>148</v>
      </c>
      <c r="K22" s="45" t="s">
        <v>594</v>
      </c>
      <c r="L22" s="46" t="s">
        <v>153</v>
      </c>
      <c r="M22" s="46" t="s">
        <v>153</v>
      </c>
      <c r="N22" s="46" t="s">
        <v>153</v>
      </c>
    </row>
    <row r="23" spans="1:14" ht="34" customHeight="1" x14ac:dyDescent="0.3">
      <c r="A23" s="43" t="s">
        <v>619</v>
      </c>
      <c r="B23" s="44"/>
      <c r="C23" s="44"/>
      <c r="D23" s="43"/>
      <c r="E23" s="48" t="s">
        <v>661</v>
      </c>
      <c r="F23" s="48" t="s">
        <v>662</v>
      </c>
      <c r="G23" s="43" t="s">
        <v>619</v>
      </c>
      <c r="H23" s="48" t="s">
        <v>662</v>
      </c>
      <c r="I23" s="48" t="s">
        <v>619</v>
      </c>
      <c r="J23" s="46" t="s">
        <v>148</v>
      </c>
      <c r="K23" s="45" t="s">
        <v>594</v>
      </c>
      <c r="L23" s="46" t="s">
        <v>153</v>
      </c>
      <c r="M23" s="46" t="s">
        <v>153</v>
      </c>
      <c r="N23" s="46" t="s">
        <v>153</v>
      </c>
    </row>
    <row r="24" spans="1:14" ht="34" customHeight="1" x14ac:dyDescent="0.3">
      <c r="A24" s="54" t="s">
        <v>619</v>
      </c>
      <c r="B24" s="44"/>
      <c r="C24" s="44"/>
      <c r="D24" s="54"/>
      <c r="E24" s="55" t="s">
        <v>663</v>
      </c>
      <c r="F24" s="55" t="s">
        <v>664</v>
      </c>
      <c r="G24" s="54" t="s">
        <v>619</v>
      </c>
      <c r="H24" s="55" t="s">
        <v>664</v>
      </c>
      <c r="I24" s="55" t="s">
        <v>619</v>
      </c>
      <c r="J24" s="46" t="s">
        <v>148</v>
      </c>
      <c r="K24" s="45" t="s">
        <v>594</v>
      </c>
      <c r="L24" s="46" t="s">
        <v>153</v>
      </c>
      <c r="M24" s="46" t="s">
        <v>153</v>
      </c>
      <c r="N24" s="46" t="s">
        <v>153</v>
      </c>
    </row>
    <row r="25" spans="1:14" ht="34" customHeight="1" x14ac:dyDescent="0.3">
      <c r="A25" s="43" t="s">
        <v>619</v>
      </c>
      <c r="B25" s="44" t="s">
        <v>665</v>
      </c>
      <c r="C25" s="44" t="s">
        <v>642</v>
      </c>
      <c r="D25" s="43" t="s">
        <v>666</v>
      </c>
      <c r="E25" s="48" t="s">
        <v>667</v>
      </c>
      <c r="F25" s="48" t="s">
        <v>668</v>
      </c>
      <c r="G25" s="43" t="s">
        <v>619</v>
      </c>
      <c r="H25" s="48" t="s">
        <v>668</v>
      </c>
      <c r="I25" s="48" t="s">
        <v>619</v>
      </c>
      <c r="J25" s="46" t="s">
        <v>148</v>
      </c>
      <c r="K25" s="45" t="s">
        <v>594</v>
      </c>
      <c r="L25" s="46" t="s">
        <v>153</v>
      </c>
      <c r="M25" s="46" t="s">
        <v>153</v>
      </c>
      <c r="N25" s="46" t="s">
        <v>153</v>
      </c>
    </row>
    <row r="26" spans="1:14" ht="34" customHeight="1" x14ac:dyDescent="0.3">
      <c r="A26" s="54" t="s">
        <v>619</v>
      </c>
      <c r="B26" s="44" t="s">
        <v>669</v>
      </c>
      <c r="C26" s="44" t="s">
        <v>670</v>
      </c>
      <c r="D26" s="54" t="s">
        <v>671</v>
      </c>
      <c r="E26" s="55" t="s">
        <v>672</v>
      </c>
      <c r="F26" s="55" t="s">
        <v>673</v>
      </c>
      <c r="G26" s="54" t="s">
        <v>619</v>
      </c>
      <c r="H26" s="55" t="s">
        <v>673</v>
      </c>
      <c r="I26" s="55" t="s">
        <v>619</v>
      </c>
      <c r="J26" s="46" t="s">
        <v>148</v>
      </c>
      <c r="K26" s="45" t="s">
        <v>594</v>
      </c>
      <c r="L26" s="46" t="s">
        <v>153</v>
      </c>
      <c r="M26" s="46" t="s">
        <v>153</v>
      </c>
      <c r="N26" s="46" t="s">
        <v>153</v>
      </c>
    </row>
    <row r="27" spans="1:14" ht="34" customHeight="1" x14ac:dyDescent="0.3">
      <c r="A27" s="43" t="s">
        <v>619</v>
      </c>
      <c r="B27" s="44" t="s">
        <v>674</v>
      </c>
      <c r="C27" s="44" t="s">
        <v>590</v>
      </c>
      <c r="D27" s="43" t="s">
        <v>675</v>
      </c>
      <c r="E27" s="48" t="s">
        <v>676</v>
      </c>
      <c r="F27" s="48" t="s">
        <v>516</v>
      </c>
      <c r="G27" s="43" t="s">
        <v>619</v>
      </c>
      <c r="H27" s="48" t="s">
        <v>516</v>
      </c>
      <c r="I27" s="48" t="s">
        <v>619</v>
      </c>
      <c r="J27" s="46" t="s">
        <v>148</v>
      </c>
      <c r="K27" s="45" t="s">
        <v>594</v>
      </c>
      <c r="L27" s="46" t="s">
        <v>153</v>
      </c>
      <c r="M27" s="46" t="s">
        <v>153</v>
      </c>
      <c r="N27" s="46" t="s">
        <v>153</v>
      </c>
    </row>
    <row r="28" spans="1:14" ht="34" customHeight="1" x14ac:dyDescent="0.3">
      <c r="A28" s="54" t="s">
        <v>619</v>
      </c>
      <c r="B28" s="44" t="s">
        <v>677</v>
      </c>
      <c r="C28" s="44" t="s">
        <v>596</v>
      </c>
      <c r="D28" s="54" t="s">
        <v>678</v>
      </c>
      <c r="E28" s="55" t="s">
        <v>679</v>
      </c>
      <c r="F28" s="55" t="s">
        <v>680</v>
      </c>
      <c r="G28" s="54" t="s">
        <v>619</v>
      </c>
      <c r="H28" s="55" t="s">
        <v>680</v>
      </c>
      <c r="I28" s="55" t="s">
        <v>619</v>
      </c>
      <c r="J28" s="46" t="s">
        <v>148</v>
      </c>
      <c r="K28" s="45" t="s">
        <v>594</v>
      </c>
      <c r="L28" s="46" t="s">
        <v>153</v>
      </c>
      <c r="M28" s="46" t="s">
        <v>153</v>
      </c>
      <c r="N28" s="46" t="s">
        <v>153</v>
      </c>
    </row>
    <row r="29" spans="1:14" ht="34" customHeight="1" x14ac:dyDescent="0.3">
      <c r="A29" s="43" t="s">
        <v>619</v>
      </c>
      <c r="B29" s="44"/>
      <c r="C29" s="44"/>
      <c r="D29" s="43"/>
      <c r="E29" s="48" t="s">
        <v>681</v>
      </c>
      <c r="F29" s="48" t="s">
        <v>682</v>
      </c>
      <c r="G29" s="43" t="s">
        <v>619</v>
      </c>
      <c r="H29" s="48" t="s">
        <v>682</v>
      </c>
      <c r="I29" s="48" t="s">
        <v>619</v>
      </c>
      <c r="J29" s="46" t="s">
        <v>148</v>
      </c>
      <c r="K29" s="45" t="s">
        <v>594</v>
      </c>
      <c r="L29" s="46" t="s">
        <v>153</v>
      </c>
      <c r="M29" s="46" t="s">
        <v>153</v>
      </c>
      <c r="N29" s="46" t="s">
        <v>153</v>
      </c>
    </row>
    <row r="30" spans="1:14" ht="34" customHeight="1" x14ac:dyDescent="0.3">
      <c r="A30" s="54" t="s">
        <v>619</v>
      </c>
      <c r="B30" s="44"/>
      <c r="C30" s="44"/>
      <c r="D30" s="54"/>
      <c r="E30" s="55" t="s">
        <v>683</v>
      </c>
      <c r="F30" s="55" t="s">
        <v>684</v>
      </c>
      <c r="G30" s="54" t="s">
        <v>619</v>
      </c>
      <c r="H30" s="55" t="s">
        <v>684</v>
      </c>
      <c r="I30" s="55" t="s">
        <v>619</v>
      </c>
      <c r="J30" s="46" t="s">
        <v>148</v>
      </c>
      <c r="K30" s="45" t="s">
        <v>594</v>
      </c>
      <c r="L30" s="46" t="s">
        <v>153</v>
      </c>
      <c r="M30" s="46" t="s">
        <v>153</v>
      </c>
      <c r="N30" s="46" t="s">
        <v>153</v>
      </c>
    </row>
    <row r="31" spans="1:14" ht="34" customHeight="1" x14ac:dyDescent="0.3">
      <c r="A31" s="43" t="s">
        <v>619</v>
      </c>
      <c r="B31" s="44" t="s">
        <v>685</v>
      </c>
      <c r="C31" s="44" t="s">
        <v>632</v>
      </c>
      <c r="D31" s="43" t="s">
        <v>686</v>
      </c>
      <c r="E31" s="48" t="s">
        <v>687</v>
      </c>
      <c r="F31" s="48" t="s">
        <v>688</v>
      </c>
      <c r="G31" s="43" t="s">
        <v>619</v>
      </c>
      <c r="H31" s="48" t="s">
        <v>688</v>
      </c>
      <c r="I31" s="48" t="s">
        <v>619</v>
      </c>
      <c r="J31" s="46" t="s">
        <v>148</v>
      </c>
      <c r="K31" s="45" t="s">
        <v>594</v>
      </c>
      <c r="L31" s="46" t="s">
        <v>153</v>
      </c>
      <c r="M31" s="46" t="s">
        <v>153</v>
      </c>
      <c r="N31" s="46" t="s">
        <v>153</v>
      </c>
    </row>
    <row r="32" spans="1:14" ht="34" customHeight="1" x14ac:dyDescent="0.3">
      <c r="A32" s="54" t="s">
        <v>619</v>
      </c>
      <c r="B32" s="44"/>
      <c r="C32" s="44"/>
      <c r="D32" s="54"/>
      <c r="E32" s="55" t="s">
        <v>689</v>
      </c>
      <c r="F32" s="55" t="s">
        <v>690</v>
      </c>
      <c r="G32" s="54" t="s">
        <v>619</v>
      </c>
      <c r="H32" s="55" t="s">
        <v>690</v>
      </c>
      <c r="I32" s="55" t="s">
        <v>619</v>
      </c>
      <c r="J32" s="46" t="s">
        <v>148</v>
      </c>
      <c r="K32" s="45" t="s">
        <v>594</v>
      </c>
      <c r="L32" s="46" t="s">
        <v>153</v>
      </c>
      <c r="M32" s="46" t="s">
        <v>153</v>
      </c>
      <c r="N32" s="46" t="s">
        <v>153</v>
      </c>
    </row>
    <row r="33" spans="1:14" ht="34" customHeight="1" x14ac:dyDescent="0.3">
      <c r="A33" s="43" t="s">
        <v>619</v>
      </c>
      <c r="B33" s="44" t="s">
        <v>691</v>
      </c>
      <c r="C33" s="44" t="s">
        <v>637</v>
      </c>
      <c r="D33" s="43" t="s">
        <v>692</v>
      </c>
      <c r="E33" s="48" t="s">
        <v>693</v>
      </c>
      <c r="F33" s="48" t="s">
        <v>694</v>
      </c>
      <c r="G33" s="43" t="s">
        <v>619</v>
      </c>
      <c r="H33" s="48" t="s">
        <v>694</v>
      </c>
      <c r="I33" s="48" t="s">
        <v>619</v>
      </c>
      <c r="J33" s="46" t="s">
        <v>148</v>
      </c>
      <c r="K33" s="45" t="s">
        <v>594</v>
      </c>
      <c r="L33" s="46" t="s">
        <v>153</v>
      </c>
      <c r="M33" s="46" t="s">
        <v>153</v>
      </c>
      <c r="N33" s="46" t="s">
        <v>153</v>
      </c>
    </row>
    <row r="34" spans="1:14" ht="34" customHeight="1" x14ac:dyDescent="0.3">
      <c r="A34" s="54" t="s">
        <v>619</v>
      </c>
      <c r="B34" s="44" t="s">
        <v>695</v>
      </c>
      <c r="C34" s="44" t="s">
        <v>642</v>
      </c>
      <c r="D34" s="54" t="s">
        <v>696</v>
      </c>
      <c r="E34" s="55" t="s">
        <v>697</v>
      </c>
      <c r="F34" s="55" t="s">
        <v>698</v>
      </c>
      <c r="G34" s="54" t="s">
        <v>619</v>
      </c>
      <c r="H34" s="55" t="s">
        <v>698</v>
      </c>
      <c r="I34" s="55" t="s">
        <v>619</v>
      </c>
      <c r="J34" s="46" t="s">
        <v>148</v>
      </c>
      <c r="K34" s="45" t="s">
        <v>594</v>
      </c>
      <c r="L34" s="46" t="s">
        <v>153</v>
      </c>
      <c r="M34" s="46" t="s">
        <v>153</v>
      </c>
      <c r="N34" s="46" t="s">
        <v>153</v>
      </c>
    </row>
    <row r="35" spans="1:14" ht="34" customHeight="1" x14ac:dyDescent="0.3">
      <c r="A35" s="43" t="s">
        <v>619</v>
      </c>
      <c r="B35" s="44" t="s">
        <v>699</v>
      </c>
      <c r="C35" s="44" t="s">
        <v>590</v>
      </c>
      <c r="D35" s="43" t="s">
        <v>700</v>
      </c>
      <c r="E35" s="48" t="s">
        <v>701</v>
      </c>
      <c r="F35" s="48" t="s">
        <v>702</v>
      </c>
      <c r="G35" s="43" t="s">
        <v>619</v>
      </c>
      <c r="H35" s="48" t="s">
        <v>702</v>
      </c>
      <c r="I35" s="48" t="s">
        <v>619</v>
      </c>
      <c r="J35" s="46" t="s">
        <v>148</v>
      </c>
      <c r="K35" s="45" t="s">
        <v>594</v>
      </c>
      <c r="L35" s="46" t="s">
        <v>153</v>
      </c>
      <c r="M35" s="46" t="s">
        <v>153</v>
      </c>
      <c r="N35" s="46" t="s">
        <v>153</v>
      </c>
    </row>
    <row r="36" spans="1:14" ht="34" customHeight="1" x14ac:dyDescent="0.3">
      <c r="A36" s="54" t="s">
        <v>619</v>
      </c>
      <c r="B36" s="44" t="s">
        <v>703</v>
      </c>
      <c r="C36" s="44" t="s">
        <v>596</v>
      </c>
      <c r="D36" s="54" t="s">
        <v>704</v>
      </c>
      <c r="E36" s="55" t="s">
        <v>705</v>
      </c>
      <c r="F36" s="55" t="s">
        <v>706</v>
      </c>
      <c r="G36" s="54" t="s">
        <v>619</v>
      </c>
      <c r="H36" s="55" t="s">
        <v>706</v>
      </c>
      <c r="I36" s="55" t="s">
        <v>619</v>
      </c>
      <c r="J36" s="46" t="s">
        <v>148</v>
      </c>
      <c r="K36" s="45" t="s">
        <v>594</v>
      </c>
      <c r="L36" s="46" t="s">
        <v>153</v>
      </c>
      <c r="M36" s="46" t="s">
        <v>153</v>
      </c>
      <c r="N36" s="46" t="s">
        <v>153</v>
      </c>
    </row>
    <row r="37" spans="1:14" ht="34" customHeight="1" x14ac:dyDescent="0.3">
      <c r="A37" s="43" t="s">
        <v>619</v>
      </c>
      <c r="B37" s="44" t="s">
        <v>707</v>
      </c>
      <c r="C37" s="44" t="s">
        <v>632</v>
      </c>
      <c r="D37" s="43" t="s">
        <v>708</v>
      </c>
      <c r="E37" s="48" t="s">
        <v>709</v>
      </c>
      <c r="F37" s="48" t="s">
        <v>710</v>
      </c>
      <c r="G37" s="43" t="s">
        <v>619</v>
      </c>
      <c r="H37" s="48" t="s">
        <v>710</v>
      </c>
      <c r="I37" s="48" t="s">
        <v>619</v>
      </c>
      <c r="J37" s="46" t="s">
        <v>148</v>
      </c>
      <c r="K37" s="45" t="s">
        <v>594</v>
      </c>
      <c r="L37" s="46" t="s">
        <v>153</v>
      </c>
      <c r="M37" s="46" t="s">
        <v>153</v>
      </c>
      <c r="N37" s="46" t="s">
        <v>153</v>
      </c>
    </row>
    <row r="38" spans="1:14" ht="34" customHeight="1" x14ac:dyDescent="0.3">
      <c r="A38" s="54" t="s">
        <v>619</v>
      </c>
      <c r="B38" s="44" t="s">
        <v>711</v>
      </c>
      <c r="C38" s="44" t="s">
        <v>637</v>
      </c>
      <c r="D38" s="54" t="s">
        <v>712</v>
      </c>
      <c r="E38" s="55" t="s">
        <v>713</v>
      </c>
      <c r="F38" s="55" t="s">
        <v>714</v>
      </c>
      <c r="G38" s="54" t="s">
        <v>619</v>
      </c>
      <c r="H38" s="55" t="s">
        <v>714</v>
      </c>
      <c r="I38" s="55" t="s">
        <v>619</v>
      </c>
      <c r="J38" s="46" t="s">
        <v>148</v>
      </c>
      <c r="K38" s="45" t="s">
        <v>594</v>
      </c>
      <c r="L38" s="46" t="s">
        <v>153</v>
      </c>
      <c r="M38" s="46" t="s">
        <v>153</v>
      </c>
      <c r="N38" s="46" t="s">
        <v>153</v>
      </c>
    </row>
    <row r="39" spans="1:14" ht="34" customHeight="1" x14ac:dyDescent="0.3">
      <c r="A39" s="43" t="s">
        <v>619</v>
      </c>
      <c r="B39" s="44" t="s">
        <v>715</v>
      </c>
      <c r="C39" s="44" t="s">
        <v>642</v>
      </c>
      <c r="D39" s="43" t="s">
        <v>716</v>
      </c>
      <c r="E39" s="48" t="s">
        <v>717</v>
      </c>
      <c r="F39" s="48" t="s">
        <v>718</v>
      </c>
      <c r="G39" s="43" t="s">
        <v>619</v>
      </c>
      <c r="H39" s="48" t="s">
        <v>718</v>
      </c>
      <c r="I39" s="48" t="s">
        <v>619</v>
      </c>
      <c r="J39" s="46" t="s">
        <v>148</v>
      </c>
      <c r="K39" s="45" t="s">
        <v>594</v>
      </c>
      <c r="L39" s="46" t="s">
        <v>153</v>
      </c>
      <c r="M39" s="46" t="s">
        <v>153</v>
      </c>
      <c r="N39" s="46" t="s">
        <v>153</v>
      </c>
    </row>
    <row r="40" spans="1:14" ht="34" customHeight="1" x14ac:dyDescent="0.3">
      <c r="A40" s="54" t="s">
        <v>619</v>
      </c>
      <c r="B40" s="44" t="s">
        <v>719</v>
      </c>
      <c r="C40" s="44" t="s">
        <v>670</v>
      </c>
      <c r="D40" s="54" t="s">
        <v>720</v>
      </c>
      <c r="E40" s="55" t="s">
        <v>721</v>
      </c>
      <c r="F40" s="55" t="s">
        <v>722</v>
      </c>
      <c r="G40" s="54" t="s">
        <v>619</v>
      </c>
      <c r="H40" s="55" t="s">
        <v>722</v>
      </c>
      <c r="I40" s="55" t="s">
        <v>619</v>
      </c>
      <c r="J40" s="46" t="s">
        <v>148</v>
      </c>
      <c r="K40" s="45" t="s">
        <v>594</v>
      </c>
      <c r="L40" s="46" t="s">
        <v>153</v>
      </c>
      <c r="M40" s="46" t="s">
        <v>153</v>
      </c>
      <c r="N40" s="46" t="s">
        <v>153</v>
      </c>
    </row>
    <row r="41" spans="1:14" ht="34" customHeight="1" x14ac:dyDescent="0.3">
      <c r="A41" s="43" t="s">
        <v>619</v>
      </c>
      <c r="B41" s="44"/>
      <c r="C41" s="44"/>
      <c r="D41" s="43"/>
      <c r="E41" s="48" t="s">
        <v>723</v>
      </c>
      <c r="F41" s="48" t="s">
        <v>724</v>
      </c>
      <c r="G41" s="43" t="s">
        <v>619</v>
      </c>
      <c r="H41" s="48" t="s">
        <v>724</v>
      </c>
      <c r="I41" s="48" t="s">
        <v>619</v>
      </c>
      <c r="J41" s="46" t="s">
        <v>148</v>
      </c>
      <c r="K41" s="45" t="s">
        <v>594</v>
      </c>
      <c r="L41" s="46" t="s">
        <v>153</v>
      </c>
      <c r="M41" s="46" t="s">
        <v>153</v>
      </c>
      <c r="N41" s="46" t="s">
        <v>153</v>
      </c>
    </row>
    <row r="42" spans="1:14" ht="34" customHeight="1" x14ac:dyDescent="0.3">
      <c r="A42" s="54" t="s">
        <v>619</v>
      </c>
      <c r="B42" s="44"/>
      <c r="C42" s="44"/>
      <c r="D42" s="54"/>
      <c r="E42" s="55" t="s">
        <v>725</v>
      </c>
      <c r="F42" s="55" t="s">
        <v>726</v>
      </c>
      <c r="G42" s="54" t="s">
        <v>619</v>
      </c>
      <c r="H42" s="55" t="s">
        <v>726</v>
      </c>
      <c r="I42" s="55" t="s">
        <v>619</v>
      </c>
      <c r="J42" s="46" t="s">
        <v>148</v>
      </c>
      <c r="K42" s="45" t="s">
        <v>594</v>
      </c>
      <c r="L42" s="46" t="s">
        <v>153</v>
      </c>
      <c r="M42" s="46" t="s">
        <v>153</v>
      </c>
      <c r="N42" s="46" t="s">
        <v>153</v>
      </c>
    </row>
    <row r="43" spans="1:14" ht="34" customHeight="1" x14ac:dyDescent="0.3">
      <c r="A43" s="43" t="s">
        <v>619</v>
      </c>
      <c r="B43" s="44" t="s">
        <v>727</v>
      </c>
      <c r="C43" s="44" t="s">
        <v>590</v>
      </c>
      <c r="D43" s="43" t="s">
        <v>728</v>
      </c>
      <c r="E43" s="48" t="s">
        <v>729</v>
      </c>
      <c r="F43" s="48" t="s">
        <v>730</v>
      </c>
      <c r="G43" s="43" t="s">
        <v>619</v>
      </c>
      <c r="H43" s="48" t="s">
        <v>730</v>
      </c>
      <c r="I43" s="48" t="s">
        <v>619</v>
      </c>
      <c r="J43" s="46" t="s">
        <v>148</v>
      </c>
      <c r="K43" s="45" t="s">
        <v>594</v>
      </c>
      <c r="L43" s="46" t="s">
        <v>153</v>
      </c>
      <c r="M43" s="46" t="s">
        <v>153</v>
      </c>
      <c r="N43" s="46" t="s">
        <v>153</v>
      </c>
    </row>
    <row r="44" spans="1:14" ht="34" customHeight="1" x14ac:dyDescent="0.3">
      <c r="A44" s="54" t="s">
        <v>619</v>
      </c>
      <c r="B44" s="44" t="s">
        <v>731</v>
      </c>
      <c r="C44" s="44" t="s">
        <v>596</v>
      </c>
      <c r="D44" s="54" t="s">
        <v>732</v>
      </c>
      <c r="E44" s="55" t="s">
        <v>733</v>
      </c>
      <c r="F44" s="55" t="s">
        <v>734</v>
      </c>
      <c r="G44" s="54" t="s">
        <v>619</v>
      </c>
      <c r="H44" s="55" t="s">
        <v>734</v>
      </c>
      <c r="I44" s="55" t="s">
        <v>619</v>
      </c>
      <c r="J44" s="46" t="s">
        <v>148</v>
      </c>
      <c r="K44" s="45" t="s">
        <v>594</v>
      </c>
      <c r="L44" s="46" t="s">
        <v>153</v>
      </c>
      <c r="M44" s="46" t="s">
        <v>153</v>
      </c>
      <c r="N44" s="46" t="s">
        <v>153</v>
      </c>
    </row>
    <row r="45" spans="1:14" ht="34" customHeight="1" x14ac:dyDescent="0.3">
      <c r="A45" s="43" t="s">
        <v>619</v>
      </c>
      <c r="B45" s="44" t="s">
        <v>735</v>
      </c>
      <c r="C45" s="44" t="s">
        <v>632</v>
      </c>
      <c r="D45" s="43" t="s">
        <v>736</v>
      </c>
      <c r="E45" s="48" t="s">
        <v>737</v>
      </c>
      <c r="F45" s="48" t="s">
        <v>738</v>
      </c>
      <c r="G45" s="43" t="s">
        <v>619</v>
      </c>
      <c r="H45" s="48" t="s">
        <v>738</v>
      </c>
      <c r="I45" s="48" t="s">
        <v>619</v>
      </c>
      <c r="J45" s="46" t="s">
        <v>148</v>
      </c>
      <c r="K45" s="45" t="s">
        <v>594</v>
      </c>
      <c r="L45" s="46" t="s">
        <v>153</v>
      </c>
      <c r="M45" s="46" t="s">
        <v>153</v>
      </c>
      <c r="N45" s="46" t="s">
        <v>153</v>
      </c>
    </row>
    <row r="46" spans="1:14" ht="34" customHeight="1" x14ac:dyDescent="0.3">
      <c r="A46" s="54" t="s">
        <v>619</v>
      </c>
      <c r="B46" s="44"/>
      <c r="C46" s="44"/>
      <c r="D46" s="54"/>
      <c r="E46" s="55" t="s">
        <v>739</v>
      </c>
      <c r="F46" s="55" t="s">
        <v>740</v>
      </c>
      <c r="G46" s="54" t="s">
        <v>619</v>
      </c>
      <c r="H46" s="55" t="s">
        <v>740</v>
      </c>
      <c r="I46" s="55" t="s">
        <v>619</v>
      </c>
      <c r="J46" s="46" t="s">
        <v>148</v>
      </c>
      <c r="K46" s="45" t="s">
        <v>594</v>
      </c>
      <c r="L46" s="46" t="s">
        <v>153</v>
      </c>
      <c r="M46" s="46" t="s">
        <v>153</v>
      </c>
      <c r="N46" s="46" t="s">
        <v>153</v>
      </c>
    </row>
    <row r="47" spans="1:14" ht="34" customHeight="1" x14ac:dyDescent="0.3">
      <c r="A47" s="43" t="s">
        <v>619</v>
      </c>
      <c r="B47" s="44" t="s">
        <v>741</v>
      </c>
      <c r="C47" s="44" t="s">
        <v>590</v>
      </c>
      <c r="D47" s="43" t="s">
        <v>742</v>
      </c>
      <c r="E47" s="48" t="s">
        <v>743</v>
      </c>
      <c r="F47" s="48" t="s">
        <v>744</v>
      </c>
      <c r="G47" s="43" t="s">
        <v>619</v>
      </c>
      <c r="H47" s="48" t="s">
        <v>744</v>
      </c>
      <c r="I47" s="48" t="s">
        <v>619</v>
      </c>
      <c r="J47" s="46" t="s">
        <v>148</v>
      </c>
      <c r="K47" s="45" t="s">
        <v>594</v>
      </c>
      <c r="L47" s="46" t="s">
        <v>153</v>
      </c>
      <c r="M47" s="46" t="s">
        <v>153</v>
      </c>
      <c r="N47" s="46" t="s">
        <v>153</v>
      </c>
    </row>
    <row r="48" spans="1:14" ht="34" customHeight="1" x14ac:dyDescent="0.3">
      <c r="A48" s="54" t="s">
        <v>619</v>
      </c>
      <c r="B48" s="44"/>
      <c r="C48" s="44"/>
      <c r="D48" s="54"/>
      <c r="E48" s="55" t="s">
        <v>745</v>
      </c>
      <c r="F48" s="55" t="s">
        <v>746</v>
      </c>
      <c r="G48" s="54" t="s">
        <v>619</v>
      </c>
      <c r="H48" s="55" t="s">
        <v>746</v>
      </c>
      <c r="I48" s="55" t="s">
        <v>619</v>
      </c>
      <c r="J48" s="46" t="s">
        <v>148</v>
      </c>
      <c r="K48" s="45" t="s">
        <v>594</v>
      </c>
      <c r="L48" s="46" t="s">
        <v>153</v>
      </c>
      <c r="M48" s="46" t="s">
        <v>153</v>
      </c>
      <c r="N48" s="46" t="s">
        <v>153</v>
      </c>
    </row>
    <row r="49" spans="1:14" ht="34" customHeight="1" x14ac:dyDescent="0.3">
      <c r="A49" s="43" t="s">
        <v>619</v>
      </c>
      <c r="B49" s="44" t="s">
        <v>747</v>
      </c>
      <c r="C49" s="44" t="s">
        <v>596</v>
      </c>
      <c r="D49" s="43" t="s">
        <v>748</v>
      </c>
      <c r="E49" s="48" t="s">
        <v>749</v>
      </c>
      <c r="F49" s="48" t="s">
        <v>750</v>
      </c>
      <c r="G49" s="43" t="s">
        <v>619</v>
      </c>
      <c r="H49" s="48" t="s">
        <v>750</v>
      </c>
      <c r="I49" s="48" t="s">
        <v>619</v>
      </c>
      <c r="J49" s="46" t="s">
        <v>148</v>
      </c>
      <c r="K49" s="45" t="s">
        <v>594</v>
      </c>
      <c r="L49" s="46" t="s">
        <v>153</v>
      </c>
      <c r="M49" s="46" t="s">
        <v>153</v>
      </c>
      <c r="N49" s="46" t="s">
        <v>153</v>
      </c>
    </row>
    <row r="50" spans="1:14" ht="34" customHeight="1" x14ac:dyDescent="0.3">
      <c r="A50" s="54" t="s">
        <v>619</v>
      </c>
      <c r="B50" s="44"/>
      <c r="C50" s="44"/>
      <c r="D50" s="54"/>
      <c r="E50" s="55" t="s">
        <v>751</v>
      </c>
      <c r="F50" s="55" t="s">
        <v>752</v>
      </c>
      <c r="G50" s="54" t="s">
        <v>619</v>
      </c>
      <c r="H50" s="55" t="s">
        <v>752</v>
      </c>
      <c r="I50" s="55" t="s">
        <v>619</v>
      </c>
      <c r="J50" s="46" t="s">
        <v>148</v>
      </c>
      <c r="K50" s="45" t="s">
        <v>594</v>
      </c>
      <c r="L50" s="46" t="s">
        <v>153</v>
      </c>
      <c r="M50" s="46" t="s">
        <v>153</v>
      </c>
      <c r="N50" s="46" t="s">
        <v>153</v>
      </c>
    </row>
    <row r="51" spans="1:14" ht="34" customHeight="1" x14ac:dyDescent="0.3">
      <c r="A51" s="43" t="s">
        <v>619</v>
      </c>
      <c r="B51" s="44"/>
      <c r="C51" s="44"/>
      <c r="D51" s="43" t="s">
        <v>753</v>
      </c>
      <c r="E51" s="48"/>
      <c r="F51" s="48"/>
      <c r="G51" s="43" t="s">
        <v>619</v>
      </c>
      <c r="H51" s="48"/>
      <c r="I51" s="48" t="s">
        <v>619</v>
      </c>
      <c r="J51" s="46" t="s">
        <v>148</v>
      </c>
      <c r="K51" s="45" t="s">
        <v>594</v>
      </c>
      <c r="L51" s="46" t="s">
        <v>153</v>
      </c>
      <c r="M51" s="46" t="s">
        <v>153</v>
      </c>
      <c r="N51" s="46" t="s">
        <v>153</v>
      </c>
    </row>
    <row r="52" spans="1:14" ht="34" customHeight="1" x14ac:dyDescent="0.3">
      <c r="A52" s="54" t="s">
        <v>619</v>
      </c>
      <c r="B52" s="44" t="s">
        <v>754</v>
      </c>
      <c r="C52" s="44" t="s">
        <v>755</v>
      </c>
      <c r="D52" s="54" t="s">
        <v>756</v>
      </c>
      <c r="E52" s="55" t="s">
        <v>757</v>
      </c>
      <c r="F52" s="55" t="s">
        <v>92</v>
      </c>
      <c r="G52" s="54" t="s">
        <v>619</v>
      </c>
      <c r="H52" s="55" t="s">
        <v>92</v>
      </c>
      <c r="I52" s="55" t="s">
        <v>619</v>
      </c>
      <c r="J52" s="46" t="s">
        <v>148</v>
      </c>
      <c r="K52" s="45" t="s">
        <v>594</v>
      </c>
      <c r="L52" s="46" t="s">
        <v>153</v>
      </c>
      <c r="M52" s="46" t="s">
        <v>153</v>
      </c>
      <c r="N52" s="46" t="s">
        <v>153</v>
      </c>
    </row>
    <row r="53" spans="1:14" ht="34" customHeight="1" x14ac:dyDescent="0.3">
      <c r="A53" s="43" t="s">
        <v>758</v>
      </c>
      <c r="B53" s="44" t="s">
        <v>759</v>
      </c>
      <c r="C53" s="44" t="s">
        <v>590</v>
      </c>
      <c r="D53" s="43" t="s">
        <v>760</v>
      </c>
      <c r="E53" s="48" t="s">
        <v>761</v>
      </c>
      <c r="F53" s="48" t="s">
        <v>762</v>
      </c>
      <c r="G53" s="43" t="s">
        <v>758</v>
      </c>
      <c r="H53" s="48" t="s">
        <v>762</v>
      </c>
      <c r="I53" s="48" t="s">
        <v>758</v>
      </c>
      <c r="J53" s="46" t="s">
        <v>148</v>
      </c>
      <c r="K53" s="45" t="s">
        <v>594</v>
      </c>
      <c r="L53" s="46" t="s">
        <v>153</v>
      </c>
      <c r="M53" s="46" t="s">
        <v>153</v>
      </c>
      <c r="N53" s="46" t="s">
        <v>153</v>
      </c>
    </row>
    <row r="54" spans="1:14" ht="34" customHeight="1" x14ac:dyDescent="0.3">
      <c r="A54" s="54" t="s">
        <v>758</v>
      </c>
      <c r="B54" s="44" t="s">
        <v>763</v>
      </c>
      <c r="C54" s="44" t="s">
        <v>596</v>
      </c>
      <c r="D54" s="54" t="s">
        <v>764</v>
      </c>
      <c r="E54" s="55" t="s">
        <v>765</v>
      </c>
      <c r="F54" s="55" t="s">
        <v>766</v>
      </c>
      <c r="G54" s="54" t="s">
        <v>758</v>
      </c>
      <c r="H54" s="55" t="s">
        <v>766</v>
      </c>
      <c r="I54" s="55" t="s">
        <v>758</v>
      </c>
      <c r="J54" s="46" t="s">
        <v>148</v>
      </c>
      <c r="K54" s="45" t="s">
        <v>594</v>
      </c>
      <c r="L54" s="46" t="s">
        <v>153</v>
      </c>
      <c r="M54" s="46" t="s">
        <v>153</v>
      </c>
      <c r="N54" s="46" t="s">
        <v>153</v>
      </c>
    </row>
    <row r="55" spans="1:14" ht="34" customHeight="1" x14ac:dyDescent="0.3">
      <c r="A55" s="43" t="s">
        <v>758</v>
      </c>
      <c r="B55" s="44" t="s">
        <v>767</v>
      </c>
      <c r="C55" s="44" t="s">
        <v>632</v>
      </c>
      <c r="D55" s="43" t="s">
        <v>768</v>
      </c>
      <c r="E55" s="48" t="s">
        <v>769</v>
      </c>
      <c r="F55" s="48" t="s">
        <v>770</v>
      </c>
      <c r="G55" s="43" t="s">
        <v>758</v>
      </c>
      <c r="H55" s="48" t="s">
        <v>770</v>
      </c>
      <c r="I55" s="48" t="s">
        <v>758</v>
      </c>
      <c r="J55" s="46" t="s">
        <v>148</v>
      </c>
      <c r="K55" s="45" t="s">
        <v>594</v>
      </c>
      <c r="L55" s="46" t="s">
        <v>153</v>
      </c>
      <c r="M55" s="46" t="s">
        <v>153</v>
      </c>
      <c r="N55" s="46" t="s">
        <v>153</v>
      </c>
    </row>
    <row r="56" spans="1:14" ht="34" customHeight="1" x14ac:dyDescent="0.3">
      <c r="A56" s="54" t="s">
        <v>758</v>
      </c>
      <c r="B56" s="44"/>
      <c r="C56" s="44"/>
      <c r="D56" s="54"/>
      <c r="E56" s="55" t="s">
        <v>771</v>
      </c>
      <c r="F56" s="55" t="s">
        <v>772</v>
      </c>
      <c r="G56" s="54" t="s">
        <v>758</v>
      </c>
      <c r="H56" s="55" t="s">
        <v>772</v>
      </c>
      <c r="I56" s="55" t="s">
        <v>758</v>
      </c>
      <c r="J56" s="46" t="s">
        <v>148</v>
      </c>
      <c r="K56" s="45" t="s">
        <v>594</v>
      </c>
      <c r="L56" s="46" t="s">
        <v>153</v>
      </c>
      <c r="M56" s="46" t="s">
        <v>153</v>
      </c>
      <c r="N56" s="46" t="s">
        <v>153</v>
      </c>
    </row>
    <row r="57" spans="1:14" ht="34" customHeight="1" x14ac:dyDescent="0.3">
      <c r="A57" s="43" t="s">
        <v>758</v>
      </c>
      <c r="B57" s="44" t="s">
        <v>773</v>
      </c>
      <c r="C57" s="44" t="s">
        <v>637</v>
      </c>
      <c r="D57" s="43" t="s">
        <v>774</v>
      </c>
      <c r="E57" s="48" t="s">
        <v>775</v>
      </c>
      <c r="F57" s="48" t="s">
        <v>776</v>
      </c>
      <c r="G57" s="43" t="s">
        <v>758</v>
      </c>
      <c r="H57" s="48" t="s">
        <v>776</v>
      </c>
      <c r="I57" s="48" t="s">
        <v>758</v>
      </c>
      <c r="J57" s="46" t="s">
        <v>148</v>
      </c>
      <c r="K57" s="45" t="s">
        <v>594</v>
      </c>
      <c r="L57" s="46" t="s">
        <v>153</v>
      </c>
      <c r="M57" s="46" t="s">
        <v>153</v>
      </c>
      <c r="N57" s="46" t="s">
        <v>153</v>
      </c>
    </row>
    <row r="58" spans="1:14" ht="34" customHeight="1" x14ac:dyDescent="0.3">
      <c r="A58" s="54" t="s">
        <v>758</v>
      </c>
      <c r="B58" s="44"/>
      <c r="C58" s="44"/>
      <c r="D58" s="54"/>
      <c r="E58" s="55" t="s">
        <v>777</v>
      </c>
      <c r="F58" s="55" t="s">
        <v>778</v>
      </c>
      <c r="G58" s="54" t="s">
        <v>758</v>
      </c>
      <c r="H58" s="55" t="s">
        <v>778</v>
      </c>
      <c r="I58" s="55" t="s">
        <v>758</v>
      </c>
      <c r="J58" s="46" t="s">
        <v>148</v>
      </c>
      <c r="K58" s="45" t="s">
        <v>594</v>
      </c>
      <c r="L58" s="46" t="s">
        <v>153</v>
      </c>
      <c r="M58" s="46" t="s">
        <v>153</v>
      </c>
      <c r="N58" s="46" t="s">
        <v>153</v>
      </c>
    </row>
    <row r="59" spans="1:14" ht="34" customHeight="1" x14ac:dyDescent="0.3">
      <c r="A59" s="43" t="s">
        <v>619</v>
      </c>
      <c r="B59" s="44" t="s">
        <v>699</v>
      </c>
      <c r="C59" s="44" t="s">
        <v>590</v>
      </c>
      <c r="D59" s="43" t="s">
        <v>779</v>
      </c>
      <c r="E59" s="48" t="s">
        <v>780</v>
      </c>
      <c r="F59" s="48" t="s">
        <v>781</v>
      </c>
      <c r="G59" s="43" t="s">
        <v>619</v>
      </c>
      <c r="H59" s="48" t="s">
        <v>781</v>
      </c>
      <c r="I59" s="48" t="s">
        <v>619</v>
      </c>
      <c r="J59" s="46" t="s">
        <v>148</v>
      </c>
      <c r="K59" s="45" t="s">
        <v>594</v>
      </c>
      <c r="L59" s="46" t="s">
        <v>153</v>
      </c>
      <c r="M59" s="46" t="s">
        <v>153</v>
      </c>
      <c r="N59" s="46" t="s">
        <v>153</v>
      </c>
    </row>
    <row r="60" spans="1:14" ht="34" customHeight="1" x14ac:dyDescent="0.3">
      <c r="A60" s="54" t="s">
        <v>619</v>
      </c>
      <c r="B60" s="44" t="s">
        <v>703</v>
      </c>
      <c r="C60" s="44" t="s">
        <v>596</v>
      </c>
      <c r="D60" s="54" t="s">
        <v>782</v>
      </c>
      <c r="E60" s="55" t="s">
        <v>783</v>
      </c>
      <c r="F60" s="55" t="s">
        <v>784</v>
      </c>
      <c r="G60" s="54" t="s">
        <v>619</v>
      </c>
      <c r="H60" s="55" t="s">
        <v>784</v>
      </c>
      <c r="I60" s="55" t="s">
        <v>619</v>
      </c>
      <c r="J60" s="46" t="s">
        <v>148</v>
      </c>
      <c r="K60" s="45" t="s">
        <v>594</v>
      </c>
      <c r="L60" s="46" t="s">
        <v>153</v>
      </c>
      <c r="M60" s="46" t="s">
        <v>153</v>
      </c>
      <c r="N60" s="46" t="s">
        <v>153</v>
      </c>
    </row>
    <row r="61" spans="1:14" ht="34" customHeight="1" x14ac:dyDescent="0.3">
      <c r="A61" s="43" t="s">
        <v>619</v>
      </c>
      <c r="B61" s="44"/>
      <c r="C61" s="44"/>
      <c r="D61" s="43"/>
      <c r="E61" s="48" t="s">
        <v>785</v>
      </c>
      <c r="F61" s="48" t="s">
        <v>786</v>
      </c>
      <c r="G61" s="43" t="s">
        <v>619</v>
      </c>
      <c r="H61" s="48" t="s">
        <v>786</v>
      </c>
      <c r="I61" s="48" t="s">
        <v>619</v>
      </c>
      <c r="J61" s="46" t="s">
        <v>148</v>
      </c>
      <c r="K61" s="45" t="s">
        <v>594</v>
      </c>
      <c r="L61" s="46" t="s">
        <v>153</v>
      </c>
      <c r="M61" s="46" t="s">
        <v>153</v>
      </c>
      <c r="N61" s="46" t="s">
        <v>153</v>
      </c>
    </row>
    <row r="62" spans="1:14" ht="34" customHeight="1" x14ac:dyDescent="0.3">
      <c r="A62" s="54" t="s">
        <v>619</v>
      </c>
      <c r="B62" s="44" t="s">
        <v>707</v>
      </c>
      <c r="C62" s="44" t="s">
        <v>632</v>
      </c>
      <c r="D62" s="54" t="s">
        <v>787</v>
      </c>
      <c r="E62" s="55" t="s">
        <v>788</v>
      </c>
      <c r="F62" s="55" t="s">
        <v>508</v>
      </c>
      <c r="G62" s="54" t="s">
        <v>619</v>
      </c>
      <c r="H62" s="55" t="s">
        <v>508</v>
      </c>
      <c r="I62" s="55" t="s">
        <v>619</v>
      </c>
      <c r="J62" s="46" t="s">
        <v>148</v>
      </c>
      <c r="K62" s="45" t="s">
        <v>594</v>
      </c>
      <c r="L62" s="46" t="s">
        <v>153</v>
      </c>
      <c r="M62" s="46" t="s">
        <v>153</v>
      </c>
      <c r="N62" s="46" t="s">
        <v>153</v>
      </c>
    </row>
    <row r="63" spans="1:14" ht="34" customHeight="1" x14ac:dyDescent="0.3">
      <c r="A63" s="43" t="s">
        <v>619</v>
      </c>
      <c r="B63" s="44" t="s">
        <v>711</v>
      </c>
      <c r="C63" s="44" t="s">
        <v>637</v>
      </c>
      <c r="D63" s="43" t="s">
        <v>789</v>
      </c>
      <c r="E63" s="48" t="s">
        <v>790</v>
      </c>
      <c r="F63" s="48" t="s">
        <v>791</v>
      </c>
      <c r="G63" s="43" t="s">
        <v>619</v>
      </c>
      <c r="H63" s="48" t="s">
        <v>791</v>
      </c>
      <c r="I63" s="48" t="s">
        <v>619</v>
      </c>
      <c r="J63" s="46" t="s">
        <v>148</v>
      </c>
      <c r="K63" s="45" t="s">
        <v>594</v>
      </c>
      <c r="L63" s="46" t="s">
        <v>153</v>
      </c>
      <c r="M63" s="46" t="s">
        <v>153</v>
      </c>
      <c r="N63" s="46" t="s">
        <v>153</v>
      </c>
    </row>
    <row r="64" spans="1:14" ht="34" customHeight="1" x14ac:dyDescent="0.3">
      <c r="A64" s="54" t="s">
        <v>619</v>
      </c>
      <c r="B64" s="44" t="s">
        <v>715</v>
      </c>
      <c r="C64" s="44" t="s">
        <v>642</v>
      </c>
      <c r="D64" s="54" t="s">
        <v>792</v>
      </c>
      <c r="E64" s="55" t="s">
        <v>793</v>
      </c>
      <c r="F64" s="55" t="s">
        <v>794</v>
      </c>
      <c r="G64" s="54" t="s">
        <v>619</v>
      </c>
      <c r="H64" s="55" t="s">
        <v>794</v>
      </c>
      <c r="I64" s="55" t="s">
        <v>619</v>
      </c>
      <c r="J64" s="46" t="s">
        <v>148</v>
      </c>
      <c r="K64" s="45" t="s">
        <v>594</v>
      </c>
      <c r="L64" s="46" t="s">
        <v>153</v>
      </c>
      <c r="M64" s="46" t="s">
        <v>153</v>
      </c>
      <c r="N64" s="46" t="s">
        <v>153</v>
      </c>
    </row>
    <row r="65" spans="1:14" ht="34" customHeight="1" x14ac:dyDescent="0.3">
      <c r="A65" s="43" t="s">
        <v>619</v>
      </c>
      <c r="B65" s="44"/>
      <c r="C65" s="44"/>
      <c r="D65" s="43" t="s">
        <v>795</v>
      </c>
      <c r="E65" s="48"/>
      <c r="F65" s="48"/>
      <c r="G65" s="43" t="s">
        <v>619</v>
      </c>
      <c r="H65" s="48"/>
      <c r="I65" s="48" t="s">
        <v>619</v>
      </c>
      <c r="J65" s="46" t="s">
        <v>148</v>
      </c>
      <c r="K65" s="45" t="s">
        <v>594</v>
      </c>
      <c r="L65" s="46" t="s">
        <v>153</v>
      </c>
      <c r="M65" s="46" t="s">
        <v>153</v>
      </c>
      <c r="N65" s="46" t="s">
        <v>153</v>
      </c>
    </row>
    <row r="66" spans="1:14" ht="34" customHeight="1" x14ac:dyDescent="0.3">
      <c r="A66" s="54" t="s">
        <v>619</v>
      </c>
      <c r="B66" s="44" t="s">
        <v>754</v>
      </c>
      <c r="C66" s="44" t="s">
        <v>755</v>
      </c>
      <c r="D66" s="54" t="s">
        <v>756</v>
      </c>
      <c r="E66" s="55" t="s">
        <v>757</v>
      </c>
      <c r="F66" s="55" t="s">
        <v>92</v>
      </c>
      <c r="G66" s="54" t="s">
        <v>619</v>
      </c>
      <c r="H66" s="55" t="s">
        <v>92</v>
      </c>
      <c r="I66" s="55" t="s">
        <v>619</v>
      </c>
      <c r="J66" s="46" t="s">
        <v>148</v>
      </c>
      <c r="K66" s="45" t="s">
        <v>594</v>
      </c>
      <c r="L66" s="46" t="s">
        <v>153</v>
      </c>
      <c r="M66" s="46" t="s">
        <v>153</v>
      </c>
      <c r="N66" s="46" t="s">
        <v>153</v>
      </c>
    </row>
    <row r="67" spans="1:14" ht="34" customHeight="1" x14ac:dyDescent="0.3">
      <c r="A67" s="43" t="s">
        <v>796</v>
      </c>
      <c r="B67" s="44" t="s">
        <v>797</v>
      </c>
      <c r="C67" s="44" t="s">
        <v>590</v>
      </c>
      <c r="D67" s="43" t="s">
        <v>798</v>
      </c>
      <c r="E67" s="48" t="s">
        <v>799</v>
      </c>
      <c r="F67" s="48" t="s">
        <v>800</v>
      </c>
      <c r="G67" s="43" t="s">
        <v>796</v>
      </c>
      <c r="H67" s="48" t="s">
        <v>800</v>
      </c>
      <c r="I67" s="48" t="s">
        <v>796</v>
      </c>
      <c r="J67" s="46" t="s">
        <v>148</v>
      </c>
      <c r="K67" s="45" t="s">
        <v>594</v>
      </c>
      <c r="L67" s="46" t="s">
        <v>153</v>
      </c>
      <c r="M67" s="46" t="s">
        <v>153</v>
      </c>
      <c r="N67" s="46" t="s">
        <v>153</v>
      </c>
    </row>
    <row r="68" spans="1:14" ht="34" customHeight="1" x14ac:dyDescent="0.3">
      <c r="A68" s="54" t="s">
        <v>796</v>
      </c>
      <c r="B68" s="44" t="s">
        <v>801</v>
      </c>
      <c r="C68" s="44" t="s">
        <v>596</v>
      </c>
      <c r="D68" s="54" t="s">
        <v>802</v>
      </c>
      <c r="E68" s="55" t="s">
        <v>803</v>
      </c>
      <c r="F68" s="55" t="s">
        <v>804</v>
      </c>
      <c r="G68" s="54" t="s">
        <v>796</v>
      </c>
      <c r="H68" s="55" t="s">
        <v>804</v>
      </c>
      <c r="I68" s="55" t="s">
        <v>796</v>
      </c>
      <c r="J68" s="46" t="s">
        <v>148</v>
      </c>
      <c r="K68" s="45" t="s">
        <v>594</v>
      </c>
      <c r="L68" s="46" t="s">
        <v>153</v>
      </c>
      <c r="M68" s="46" t="s">
        <v>153</v>
      </c>
      <c r="N68" s="46" t="s">
        <v>153</v>
      </c>
    </row>
    <row r="69" spans="1:14" ht="34" customHeight="1" x14ac:dyDescent="0.3">
      <c r="A69" s="43" t="s">
        <v>796</v>
      </c>
      <c r="B69" s="44" t="s">
        <v>805</v>
      </c>
      <c r="C69" s="44" t="s">
        <v>632</v>
      </c>
      <c r="D69" s="43" t="s">
        <v>806</v>
      </c>
      <c r="E69" s="48" t="s">
        <v>807</v>
      </c>
      <c r="F69" s="48" t="s">
        <v>808</v>
      </c>
      <c r="G69" s="43" t="s">
        <v>796</v>
      </c>
      <c r="H69" s="48" t="s">
        <v>808</v>
      </c>
      <c r="I69" s="48" t="s">
        <v>796</v>
      </c>
      <c r="J69" s="46" t="s">
        <v>148</v>
      </c>
      <c r="K69" s="45" t="s">
        <v>594</v>
      </c>
      <c r="L69" s="46" t="s">
        <v>153</v>
      </c>
      <c r="M69" s="46" t="s">
        <v>153</v>
      </c>
      <c r="N69" s="46" t="s">
        <v>153</v>
      </c>
    </row>
    <row r="70" spans="1:14" ht="34" customHeight="1" x14ac:dyDescent="0.3">
      <c r="A70" s="54" t="s">
        <v>809</v>
      </c>
      <c r="B70" s="44" t="s">
        <v>810</v>
      </c>
      <c r="C70" s="44" t="s">
        <v>596</v>
      </c>
      <c r="D70" s="54" t="s">
        <v>811</v>
      </c>
      <c r="E70" s="55" t="s">
        <v>812</v>
      </c>
      <c r="F70" s="55" t="s">
        <v>781</v>
      </c>
      <c r="G70" s="54" t="s">
        <v>809</v>
      </c>
      <c r="H70" s="55" t="s">
        <v>781</v>
      </c>
      <c r="I70" s="55" t="s">
        <v>809</v>
      </c>
      <c r="J70" s="46" t="s">
        <v>148</v>
      </c>
      <c r="K70" s="45" t="s">
        <v>594</v>
      </c>
      <c r="L70" s="46" t="s">
        <v>153</v>
      </c>
      <c r="M70" s="46" t="s">
        <v>153</v>
      </c>
      <c r="N70" s="46" t="s">
        <v>153</v>
      </c>
    </row>
    <row r="71" spans="1:14" ht="34" customHeight="1" x14ac:dyDescent="0.3">
      <c r="A71" s="43" t="s">
        <v>809</v>
      </c>
      <c r="B71" s="44" t="s">
        <v>813</v>
      </c>
      <c r="C71" s="44" t="s">
        <v>632</v>
      </c>
      <c r="D71" s="43" t="s">
        <v>814</v>
      </c>
      <c r="E71" s="48" t="s">
        <v>815</v>
      </c>
      <c r="F71" s="48" t="s">
        <v>816</v>
      </c>
      <c r="G71" s="43" t="s">
        <v>809</v>
      </c>
      <c r="H71" s="48" t="s">
        <v>816</v>
      </c>
      <c r="I71" s="48" t="s">
        <v>809</v>
      </c>
      <c r="J71" s="46" t="s">
        <v>148</v>
      </c>
      <c r="K71" s="45" t="s">
        <v>594</v>
      </c>
      <c r="L71" s="46" t="s">
        <v>153</v>
      </c>
      <c r="M71" s="46" t="s">
        <v>153</v>
      </c>
      <c r="N71" s="46" t="s">
        <v>153</v>
      </c>
    </row>
    <row r="72" spans="1:14" ht="34" customHeight="1" x14ac:dyDescent="0.3">
      <c r="A72" s="54" t="s">
        <v>809</v>
      </c>
      <c r="B72" s="44"/>
      <c r="C72" s="44"/>
      <c r="D72" s="54" t="s">
        <v>817</v>
      </c>
      <c r="E72" s="55"/>
      <c r="F72" s="55"/>
      <c r="G72" s="54" t="s">
        <v>809</v>
      </c>
      <c r="H72" s="55"/>
      <c r="I72" s="55" t="s">
        <v>809</v>
      </c>
      <c r="J72" s="46" t="s">
        <v>148</v>
      </c>
      <c r="K72" s="45" t="s">
        <v>594</v>
      </c>
      <c r="L72" s="46" t="s">
        <v>153</v>
      </c>
      <c r="M72" s="46" t="s">
        <v>153</v>
      </c>
      <c r="N72" s="46" t="s">
        <v>153</v>
      </c>
    </row>
    <row r="73" spans="1:14" ht="34" customHeight="1" x14ac:dyDescent="0.3">
      <c r="A73" s="43" t="s">
        <v>809</v>
      </c>
      <c r="B73" s="44" t="s">
        <v>754</v>
      </c>
      <c r="C73" s="44" t="s">
        <v>755</v>
      </c>
      <c r="D73" s="43" t="s">
        <v>756</v>
      </c>
      <c r="E73" s="48" t="s">
        <v>757</v>
      </c>
      <c r="F73" s="48" t="s">
        <v>92</v>
      </c>
      <c r="G73" s="43" t="s">
        <v>809</v>
      </c>
      <c r="H73" s="48" t="s">
        <v>92</v>
      </c>
      <c r="I73" s="48" t="s">
        <v>809</v>
      </c>
      <c r="J73" s="46" t="s">
        <v>148</v>
      </c>
      <c r="K73" s="45" t="s">
        <v>594</v>
      </c>
      <c r="L73" s="46" t="s">
        <v>153</v>
      </c>
      <c r="M73" s="46" t="s">
        <v>153</v>
      </c>
      <c r="N73" s="46" t="s">
        <v>153</v>
      </c>
    </row>
    <row r="74" spans="1:14" ht="34" customHeight="1" x14ac:dyDescent="0.3">
      <c r="A74" s="54" t="s">
        <v>758</v>
      </c>
      <c r="B74" s="44" t="s">
        <v>818</v>
      </c>
      <c r="C74" s="44" t="s">
        <v>590</v>
      </c>
      <c r="D74" s="54" t="s">
        <v>819</v>
      </c>
      <c r="E74" s="55" t="s">
        <v>820</v>
      </c>
      <c r="F74" s="55" t="s">
        <v>821</v>
      </c>
      <c r="G74" s="54" t="s">
        <v>758</v>
      </c>
      <c r="H74" s="55" t="s">
        <v>821</v>
      </c>
      <c r="I74" s="55" t="s">
        <v>758</v>
      </c>
      <c r="J74" s="46" t="s">
        <v>148</v>
      </c>
      <c r="K74" s="45" t="s">
        <v>594</v>
      </c>
      <c r="L74" s="46" t="s">
        <v>153</v>
      </c>
      <c r="M74" s="46" t="s">
        <v>153</v>
      </c>
      <c r="N74" s="46" t="s">
        <v>153</v>
      </c>
    </row>
    <row r="75" spans="1:14" ht="34" customHeight="1" x14ac:dyDescent="0.3">
      <c r="A75" s="43" t="s">
        <v>758</v>
      </c>
      <c r="B75" s="44" t="s">
        <v>810</v>
      </c>
      <c r="C75" s="44" t="s">
        <v>596</v>
      </c>
      <c r="D75" s="43" t="s">
        <v>822</v>
      </c>
      <c r="E75" s="48" t="s">
        <v>823</v>
      </c>
      <c r="F75" s="48" t="s">
        <v>824</v>
      </c>
      <c r="G75" s="43" t="s">
        <v>758</v>
      </c>
      <c r="H75" s="48" t="s">
        <v>824</v>
      </c>
      <c r="I75" s="48" t="s">
        <v>758</v>
      </c>
      <c r="J75" s="46" t="s">
        <v>148</v>
      </c>
      <c r="K75" s="45" t="s">
        <v>594</v>
      </c>
      <c r="L75" s="46" t="s">
        <v>153</v>
      </c>
      <c r="M75" s="46" t="s">
        <v>153</v>
      </c>
      <c r="N75" s="46" t="s">
        <v>153</v>
      </c>
    </row>
    <row r="76" spans="1:14" ht="34" customHeight="1" x14ac:dyDescent="0.3">
      <c r="A76" s="54" t="s">
        <v>758</v>
      </c>
      <c r="B76" s="44" t="s">
        <v>813</v>
      </c>
      <c r="C76" s="44" t="s">
        <v>632</v>
      </c>
      <c r="D76" s="54" t="s">
        <v>825</v>
      </c>
      <c r="E76" s="55" t="s">
        <v>826</v>
      </c>
      <c r="F76" s="55" t="s">
        <v>827</v>
      </c>
      <c r="G76" s="54" t="s">
        <v>758</v>
      </c>
      <c r="H76" s="55" t="s">
        <v>827</v>
      </c>
      <c r="I76" s="55" t="s">
        <v>758</v>
      </c>
      <c r="J76" s="46" t="s">
        <v>148</v>
      </c>
      <c r="K76" s="45" t="s">
        <v>594</v>
      </c>
      <c r="L76" s="46" t="s">
        <v>153</v>
      </c>
      <c r="M76" s="46" t="s">
        <v>153</v>
      </c>
      <c r="N76" s="46" t="s">
        <v>153</v>
      </c>
    </row>
    <row r="77" spans="1:14" ht="34" customHeight="1" x14ac:dyDescent="0.3">
      <c r="A77" s="43" t="s">
        <v>758</v>
      </c>
      <c r="B77" s="44" t="s">
        <v>828</v>
      </c>
      <c r="C77" s="44" t="s">
        <v>590</v>
      </c>
      <c r="D77" s="43" t="s">
        <v>829</v>
      </c>
      <c r="E77" s="48" t="s">
        <v>830</v>
      </c>
      <c r="F77" s="48" t="s">
        <v>831</v>
      </c>
      <c r="G77" s="43" t="s">
        <v>758</v>
      </c>
      <c r="H77" s="48" t="s">
        <v>831</v>
      </c>
      <c r="I77" s="48" t="s">
        <v>758</v>
      </c>
      <c r="J77" s="46" t="s">
        <v>148</v>
      </c>
      <c r="K77" s="45" t="s">
        <v>594</v>
      </c>
      <c r="L77" s="46" t="s">
        <v>153</v>
      </c>
      <c r="M77" s="46" t="s">
        <v>153</v>
      </c>
      <c r="N77" s="46" t="s">
        <v>153</v>
      </c>
    </row>
    <row r="78" spans="1:14" ht="34" customHeight="1" x14ac:dyDescent="0.3">
      <c r="A78" s="54" t="s">
        <v>758</v>
      </c>
      <c r="B78" s="44" t="s">
        <v>832</v>
      </c>
      <c r="C78" s="44" t="s">
        <v>596</v>
      </c>
      <c r="D78" s="54" t="s">
        <v>833</v>
      </c>
      <c r="E78" s="55" t="s">
        <v>834</v>
      </c>
      <c r="F78" s="55" t="s">
        <v>835</v>
      </c>
      <c r="G78" s="54" t="s">
        <v>758</v>
      </c>
      <c r="H78" s="55" t="s">
        <v>835</v>
      </c>
      <c r="I78" s="55" t="s">
        <v>758</v>
      </c>
      <c r="J78" s="46" t="s">
        <v>148</v>
      </c>
      <c r="K78" s="45" t="s">
        <v>594</v>
      </c>
      <c r="L78" s="46" t="s">
        <v>153</v>
      </c>
      <c r="M78" s="46" t="s">
        <v>153</v>
      </c>
      <c r="N78" s="46" t="s">
        <v>153</v>
      </c>
    </row>
    <row r="79" spans="1:14" ht="34" customHeight="1" x14ac:dyDescent="0.3">
      <c r="A79" s="43" t="s">
        <v>758</v>
      </c>
      <c r="B79" s="44"/>
      <c r="C79" s="44"/>
      <c r="D79" s="43"/>
      <c r="E79" s="48"/>
      <c r="F79" s="48" t="s">
        <v>836</v>
      </c>
      <c r="G79" s="43" t="s">
        <v>758</v>
      </c>
      <c r="H79" s="48" t="s">
        <v>836</v>
      </c>
      <c r="I79" s="48" t="s">
        <v>758</v>
      </c>
      <c r="J79" s="46" t="s">
        <v>148</v>
      </c>
      <c r="K79" s="45" t="s">
        <v>594</v>
      </c>
      <c r="L79" s="46" t="s">
        <v>153</v>
      </c>
      <c r="M79" s="46" t="s">
        <v>153</v>
      </c>
      <c r="N79" s="46" t="s">
        <v>153</v>
      </c>
    </row>
    <row r="80" spans="1:14" ht="34" customHeight="1" x14ac:dyDescent="0.3">
      <c r="A80" s="54" t="s">
        <v>619</v>
      </c>
      <c r="B80" s="44" t="s">
        <v>818</v>
      </c>
      <c r="C80" s="44" t="s">
        <v>590</v>
      </c>
      <c r="D80" s="54" t="s">
        <v>837</v>
      </c>
      <c r="E80" s="55" t="s">
        <v>838</v>
      </c>
      <c r="F80" s="55" t="s">
        <v>781</v>
      </c>
      <c r="G80" s="54" t="s">
        <v>619</v>
      </c>
      <c r="H80" s="55" t="s">
        <v>781</v>
      </c>
      <c r="I80" s="55" t="s">
        <v>619</v>
      </c>
      <c r="J80" s="46" t="s">
        <v>148</v>
      </c>
      <c r="K80" s="45" t="s">
        <v>594</v>
      </c>
      <c r="L80" s="46" t="s">
        <v>153</v>
      </c>
      <c r="M80" s="46" t="s">
        <v>153</v>
      </c>
      <c r="N80" s="46" t="s">
        <v>153</v>
      </c>
    </row>
    <row r="81" spans="1:14" ht="34" customHeight="1" x14ac:dyDescent="0.3">
      <c r="A81" s="43" t="s">
        <v>619</v>
      </c>
      <c r="B81" s="44" t="s">
        <v>810</v>
      </c>
      <c r="C81" s="44" t="s">
        <v>590</v>
      </c>
      <c r="D81" s="43" t="s">
        <v>839</v>
      </c>
      <c r="E81" s="48" t="s">
        <v>840</v>
      </c>
      <c r="F81" s="48" t="s">
        <v>841</v>
      </c>
      <c r="G81" s="43" t="s">
        <v>619</v>
      </c>
      <c r="H81" s="48" t="s">
        <v>841</v>
      </c>
      <c r="I81" s="48" t="s">
        <v>619</v>
      </c>
      <c r="J81" s="46" t="s">
        <v>148</v>
      </c>
      <c r="K81" s="45" t="s">
        <v>594</v>
      </c>
      <c r="L81" s="46" t="s">
        <v>153</v>
      </c>
      <c r="M81" s="46" t="s">
        <v>153</v>
      </c>
      <c r="N81" s="46" t="s">
        <v>153</v>
      </c>
    </row>
    <row r="82" spans="1:14" ht="34" customHeight="1" x14ac:dyDescent="0.3">
      <c r="A82" s="54" t="s">
        <v>619</v>
      </c>
      <c r="B82" s="44"/>
      <c r="C82" s="44" t="s">
        <v>590</v>
      </c>
      <c r="D82" s="54" t="s">
        <v>842</v>
      </c>
      <c r="E82" s="55" t="s">
        <v>843</v>
      </c>
      <c r="F82" s="55" t="s">
        <v>844</v>
      </c>
      <c r="G82" s="54" t="s">
        <v>619</v>
      </c>
      <c r="H82" s="55" t="s">
        <v>844</v>
      </c>
      <c r="I82" s="55" t="s">
        <v>619</v>
      </c>
      <c r="J82" s="46" t="s">
        <v>148</v>
      </c>
      <c r="K82" s="45" t="s">
        <v>594</v>
      </c>
      <c r="L82" s="46" t="s">
        <v>153</v>
      </c>
      <c r="M82" s="46" t="s">
        <v>153</v>
      </c>
      <c r="N82" s="46" t="s">
        <v>153</v>
      </c>
    </row>
    <row r="83" spans="1:14" ht="34" customHeight="1" x14ac:dyDescent="0.3">
      <c r="A83" s="43" t="s">
        <v>619</v>
      </c>
      <c r="B83" s="44"/>
      <c r="C83" s="44"/>
      <c r="D83" s="43" t="s">
        <v>845</v>
      </c>
      <c r="E83" s="48"/>
      <c r="F83" s="48"/>
      <c r="G83" s="43" t="s">
        <v>619</v>
      </c>
      <c r="H83" s="48"/>
      <c r="I83" s="48" t="s">
        <v>619</v>
      </c>
      <c r="J83" s="46" t="s">
        <v>148</v>
      </c>
      <c r="K83" s="45" t="s">
        <v>594</v>
      </c>
      <c r="L83" s="46" t="s">
        <v>153</v>
      </c>
      <c r="M83" s="46" t="s">
        <v>153</v>
      </c>
      <c r="N83" s="46" t="s">
        <v>153</v>
      </c>
    </row>
    <row r="84" spans="1:14" ht="34" customHeight="1" x14ac:dyDescent="0.3">
      <c r="A84" s="54" t="s">
        <v>619</v>
      </c>
      <c r="B84" s="44" t="s">
        <v>754</v>
      </c>
      <c r="C84" s="44" t="s">
        <v>755</v>
      </c>
      <c r="D84" s="54" t="s">
        <v>756</v>
      </c>
      <c r="E84" s="55" t="s">
        <v>757</v>
      </c>
      <c r="F84" s="55" t="s">
        <v>92</v>
      </c>
      <c r="G84" s="54" t="s">
        <v>619</v>
      </c>
      <c r="H84" s="55" t="s">
        <v>92</v>
      </c>
      <c r="I84" s="55" t="s">
        <v>619</v>
      </c>
      <c r="J84" s="46" t="s">
        <v>148</v>
      </c>
      <c r="K84" s="45" t="s">
        <v>594</v>
      </c>
      <c r="L84" s="46" t="s">
        <v>153</v>
      </c>
      <c r="M84" s="46" t="s">
        <v>153</v>
      </c>
      <c r="N84" s="46" t="s">
        <v>153</v>
      </c>
    </row>
    <row r="85" spans="1:14" ht="34" customHeight="1" x14ac:dyDescent="0.3">
      <c r="A85" s="43" t="s">
        <v>619</v>
      </c>
      <c r="B85" s="44" t="s">
        <v>846</v>
      </c>
      <c r="C85" s="44" t="s">
        <v>590</v>
      </c>
      <c r="D85" s="43" t="s">
        <v>847</v>
      </c>
      <c r="E85" s="48" t="s">
        <v>848</v>
      </c>
      <c r="F85" s="48" t="s">
        <v>849</v>
      </c>
      <c r="G85" s="43" t="s">
        <v>619</v>
      </c>
      <c r="H85" s="48" t="s">
        <v>849</v>
      </c>
      <c r="I85" s="48" t="s">
        <v>619</v>
      </c>
      <c r="J85" s="46" t="s">
        <v>148</v>
      </c>
      <c r="K85" s="45" t="s">
        <v>594</v>
      </c>
      <c r="L85" s="46" t="s">
        <v>153</v>
      </c>
      <c r="M85" s="46" t="s">
        <v>153</v>
      </c>
      <c r="N85" s="46" t="s">
        <v>153</v>
      </c>
    </row>
    <row r="86" spans="1:14" ht="34" customHeight="1" x14ac:dyDescent="0.3">
      <c r="A86" s="54" t="s">
        <v>619</v>
      </c>
      <c r="B86" s="44" t="s">
        <v>850</v>
      </c>
      <c r="C86" s="44" t="s">
        <v>596</v>
      </c>
      <c r="D86" s="54" t="s">
        <v>851</v>
      </c>
      <c r="E86" s="55" t="s">
        <v>852</v>
      </c>
      <c r="F86" s="55" t="s">
        <v>853</v>
      </c>
      <c r="G86" s="54" t="s">
        <v>619</v>
      </c>
      <c r="H86" s="55" t="s">
        <v>853</v>
      </c>
      <c r="I86" s="55" t="s">
        <v>619</v>
      </c>
      <c r="J86" s="46" t="s">
        <v>148</v>
      </c>
      <c r="K86" s="45" t="s">
        <v>594</v>
      </c>
      <c r="L86" s="46" t="s">
        <v>153</v>
      </c>
      <c r="M86" s="46" t="s">
        <v>153</v>
      </c>
      <c r="N86" s="46" t="s">
        <v>153</v>
      </c>
    </row>
    <row r="87" spans="1:14" ht="34" customHeight="1" x14ac:dyDescent="0.3">
      <c r="A87" s="43" t="s">
        <v>619</v>
      </c>
      <c r="B87" s="44"/>
      <c r="C87" s="44"/>
      <c r="D87" s="43"/>
      <c r="E87" s="48" t="s">
        <v>854</v>
      </c>
      <c r="F87" s="48" t="s">
        <v>855</v>
      </c>
      <c r="G87" s="43" t="s">
        <v>619</v>
      </c>
      <c r="H87" s="48" t="s">
        <v>855</v>
      </c>
      <c r="I87" s="48" t="s">
        <v>619</v>
      </c>
      <c r="J87" s="46" t="s">
        <v>148</v>
      </c>
      <c r="K87" s="45" t="s">
        <v>594</v>
      </c>
      <c r="L87" s="46" t="s">
        <v>153</v>
      </c>
      <c r="M87" s="46" t="s">
        <v>153</v>
      </c>
      <c r="N87" s="46" t="s">
        <v>153</v>
      </c>
    </row>
    <row r="88" spans="1:14" ht="34" customHeight="1" x14ac:dyDescent="0.3">
      <c r="A88" s="54" t="s">
        <v>619</v>
      </c>
      <c r="B88" s="44"/>
      <c r="C88" s="44"/>
      <c r="D88" s="54"/>
      <c r="E88" s="55" t="s">
        <v>856</v>
      </c>
      <c r="F88" s="55" t="s">
        <v>857</v>
      </c>
      <c r="G88" s="54" t="s">
        <v>619</v>
      </c>
      <c r="H88" s="55" t="s">
        <v>857</v>
      </c>
      <c r="I88" s="55" t="s">
        <v>619</v>
      </c>
      <c r="J88" s="46" t="s">
        <v>148</v>
      </c>
      <c r="K88" s="45" t="s">
        <v>594</v>
      </c>
      <c r="L88" s="46" t="s">
        <v>153</v>
      </c>
      <c r="M88" s="46" t="s">
        <v>153</v>
      </c>
      <c r="N88" s="46" t="s">
        <v>153</v>
      </c>
    </row>
    <row r="89" spans="1:14" ht="34" customHeight="1" x14ac:dyDescent="0.3">
      <c r="A89" s="43" t="s">
        <v>619</v>
      </c>
      <c r="B89" s="44"/>
      <c r="C89" s="44"/>
      <c r="D89" s="43"/>
      <c r="E89" s="48" t="s">
        <v>858</v>
      </c>
      <c r="F89" s="48" t="s">
        <v>859</v>
      </c>
      <c r="G89" s="43" t="s">
        <v>619</v>
      </c>
      <c r="H89" s="48" t="s">
        <v>859</v>
      </c>
      <c r="I89" s="48" t="s">
        <v>619</v>
      </c>
      <c r="J89" s="46" t="s">
        <v>148</v>
      </c>
      <c r="K89" s="45" t="s">
        <v>594</v>
      </c>
      <c r="L89" s="46" t="s">
        <v>153</v>
      </c>
      <c r="M89" s="46" t="s">
        <v>153</v>
      </c>
      <c r="N89" s="46" t="s">
        <v>153</v>
      </c>
    </row>
    <row r="90" spans="1:14" ht="34" customHeight="1" x14ac:dyDescent="0.3">
      <c r="A90" s="54" t="s">
        <v>619</v>
      </c>
      <c r="B90" s="44" t="s">
        <v>860</v>
      </c>
      <c r="C90" s="44" t="s">
        <v>632</v>
      </c>
      <c r="D90" s="54" t="s">
        <v>861</v>
      </c>
      <c r="E90" s="55" t="s">
        <v>862</v>
      </c>
      <c r="F90" s="55" t="s">
        <v>863</v>
      </c>
      <c r="G90" s="54" t="s">
        <v>619</v>
      </c>
      <c r="H90" s="55" t="s">
        <v>863</v>
      </c>
      <c r="I90" s="55" t="s">
        <v>619</v>
      </c>
      <c r="J90" s="46" t="s">
        <v>148</v>
      </c>
      <c r="K90" s="45" t="s">
        <v>594</v>
      </c>
      <c r="L90" s="46" t="s">
        <v>153</v>
      </c>
      <c r="M90" s="46" t="s">
        <v>153</v>
      </c>
      <c r="N90" s="46" t="s">
        <v>153</v>
      </c>
    </row>
    <row r="91" spans="1:14" ht="34" customHeight="1" x14ac:dyDescent="0.3">
      <c r="A91" s="43" t="s">
        <v>619</v>
      </c>
      <c r="B91" s="44" t="s">
        <v>864</v>
      </c>
      <c r="C91" s="44" t="s">
        <v>637</v>
      </c>
      <c r="D91" s="43" t="s">
        <v>865</v>
      </c>
      <c r="E91" s="48" t="s">
        <v>866</v>
      </c>
      <c r="F91" s="48" t="s">
        <v>867</v>
      </c>
      <c r="G91" s="43" t="s">
        <v>619</v>
      </c>
      <c r="H91" s="48" t="s">
        <v>867</v>
      </c>
      <c r="I91" s="48" t="s">
        <v>619</v>
      </c>
      <c r="J91" s="46" t="s">
        <v>148</v>
      </c>
      <c r="K91" s="45" t="s">
        <v>594</v>
      </c>
      <c r="L91" s="46" t="s">
        <v>153</v>
      </c>
      <c r="M91" s="46" t="s">
        <v>153</v>
      </c>
      <c r="N91" s="46" t="s">
        <v>153</v>
      </c>
    </row>
    <row r="92" spans="1:14" ht="34" customHeight="1" x14ac:dyDescent="0.3">
      <c r="A92" s="54" t="s">
        <v>619</v>
      </c>
      <c r="B92" s="44" t="s">
        <v>868</v>
      </c>
      <c r="C92" s="44" t="s">
        <v>642</v>
      </c>
      <c r="D92" s="54" t="s">
        <v>869</v>
      </c>
      <c r="E92" s="55" t="s">
        <v>870</v>
      </c>
      <c r="F92" s="55" t="s">
        <v>871</v>
      </c>
      <c r="G92" s="54" t="s">
        <v>619</v>
      </c>
      <c r="H92" s="55" t="s">
        <v>871</v>
      </c>
      <c r="I92" s="55" t="s">
        <v>619</v>
      </c>
      <c r="J92" s="46" t="s">
        <v>148</v>
      </c>
      <c r="K92" s="45" t="s">
        <v>594</v>
      </c>
      <c r="L92" s="46" t="s">
        <v>153</v>
      </c>
      <c r="M92" s="46" t="s">
        <v>153</v>
      </c>
      <c r="N92" s="46" t="s">
        <v>153</v>
      </c>
    </row>
    <row r="93" spans="1:14" ht="34" customHeight="1" x14ac:dyDescent="0.3">
      <c r="A93" s="43" t="s">
        <v>619</v>
      </c>
      <c r="B93" s="44" t="s">
        <v>872</v>
      </c>
      <c r="C93" s="44" t="s">
        <v>670</v>
      </c>
      <c r="D93" s="43" t="s">
        <v>873</v>
      </c>
      <c r="E93" s="48" t="s">
        <v>874</v>
      </c>
      <c r="F93" s="48" t="s">
        <v>875</v>
      </c>
      <c r="G93" s="43" t="s">
        <v>619</v>
      </c>
      <c r="H93" s="48" t="s">
        <v>875</v>
      </c>
      <c r="I93" s="48" t="s">
        <v>619</v>
      </c>
      <c r="J93" s="46" t="s">
        <v>148</v>
      </c>
      <c r="K93" s="45" t="s">
        <v>594</v>
      </c>
      <c r="L93" s="46" t="s">
        <v>153</v>
      </c>
      <c r="M93" s="46" t="s">
        <v>153</v>
      </c>
      <c r="N93" s="46" t="s">
        <v>153</v>
      </c>
    </row>
    <row r="94" spans="1:14" ht="34" customHeight="1" x14ac:dyDescent="0.3">
      <c r="A94" s="54" t="s">
        <v>619</v>
      </c>
      <c r="B94" s="44" t="s">
        <v>876</v>
      </c>
      <c r="C94" s="44" t="s">
        <v>877</v>
      </c>
      <c r="D94" s="54" t="s">
        <v>878</v>
      </c>
      <c r="E94" s="55" t="s">
        <v>879</v>
      </c>
      <c r="F94" s="55" t="s">
        <v>236</v>
      </c>
      <c r="G94" s="54" t="s">
        <v>619</v>
      </c>
      <c r="H94" s="55" t="s">
        <v>236</v>
      </c>
      <c r="I94" s="55" t="s">
        <v>619</v>
      </c>
      <c r="J94" s="46" t="s">
        <v>148</v>
      </c>
      <c r="K94" s="45" t="s">
        <v>594</v>
      </c>
      <c r="L94" s="46" t="s">
        <v>153</v>
      </c>
      <c r="M94" s="46" t="s">
        <v>153</v>
      </c>
      <c r="N94" s="46" t="s">
        <v>153</v>
      </c>
    </row>
    <row r="95" spans="1:14" ht="34" customHeight="1" x14ac:dyDescent="0.3">
      <c r="A95" s="43" t="s">
        <v>619</v>
      </c>
      <c r="B95" s="44" t="s">
        <v>880</v>
      </c>
      <c r="C95" s="44" t="s">
        <v>881</v>
      </c>
      <c r="D95" s="43" t="s">
        <v>882</v>
      </c>
      <c r="E95" s="48" t="s">
        <v>883</v>
      </c>
      <c r="F95" s="48" t="s">
        <v>884</v>
      </c>
      <c r="G95" s="43" t="s">
        <v>619</v>
      </c>
      <c r="H95" s="48" t="s">
        <v>884</v>
      </c>
      <c r="I95" s="48" t="s">
        <v>619</v>
      </c>
      <c r="J95" s="46" t="s">
        <v>148</v>
      </c>
      <c r="K95" s="45" t="s">
        <v>594</v>
      </c>
      <c r="L95" s="46" t="s">
        <v>153</v>
      </c>
      <c r="M95" s="46" t="s">
        <v>153</v>
      </c>
      <c r="N95" s="46" t="s">
        <v>153</v>
      </c>
    </row>
    <row r="96" spans="1:14" ht="34" customHeight="1" x14ac:dyDescent="0.3">
      <c r="A96" s="54" t="s">
        <v>619</v>
      </c>
      <c r="B96" s="44"/>
      <c r="C96" s="44"/>
      <c r="D96" s="54"/>
      <c r="E96" s="55" t="s">
        <v>885</v>
      </c>
      <c r="F96" s="55" t="s">
        <v>886</v>
      </c>
      <c r="G96" s="54" t="s">
        <v>619</v>
      </c>
      <c r="H96" s="55" t="s">
        <v>886</v>
      </c>
      <c r="I96" s="55" t="s">
        <v>619</v>
      </c>
      <c r="J96" s="46" t="s">
        <v>148</v>
      </c>
      <c r="K96" s="45" t="s">
        <v>594</v>
      </c>
      <c r="L96" s="46" t="s">
        <v>153</v>
      </c>
      <c r="M96" s="46" t="s">
        <v>153</v>
      </c>
      <c r="N96" s="46" t="s">
        <v>153</v>
      </c>
    </row>
    <row r="97" spans="1:14" ht="34" customHeight="1" x14ac:dyDescent="0.3">
      <c r="A97" s="43" t="s">
        <v>619</v>
      </c>
      <c r="B97" s="44"/>
      <c r="C97" s="44"/>
      <c r="D97" s="43"/>
      <c r="E97" s="48" t="s">
        <v>887</v>
      </c>
      <c r="F97" s="48" t="s">
        <v>888</v>
      </c>
      <c r="G97" s="43" t="s">
        <v>619</v>
      </c>
      <c r="H97" s="48" t="s">
        <v>888</v>
      </c>
      <c r="I97" s="48" t="s">
        <v>619</v>
      </c>
      <c r="J97" s="46" t="s">
        <v>148</v>
      </c>
      <c r="K97" s="45" t="s">
        <v>594</v>
      </c>
      <c r="L97" s="46" t="s">
        <v>153</v>
      </c>
      <c r="M97" s="46" t="s">
        <v>153</v>
      </c>
      <c r="N97" s="46" t="s">
        <v>153</v>
      </c>
    </row>
    <row r="98" spans="1:14" ht="34" customHeight="1" x14ac:dyDescent="0.3">
      <c r="A98" s="54" t="s">
        <v>619</v>
      </c>
      <c r="B98" s="44" t="s">
        <v>889</v>
      </c>
      <c r="C98" s="44" t="s">
        <v>890</v>
      </c>
      <c r="D98" s="54" t="s">
        <v>891</v>
      </c>
      <c r="E98" s="55" t="s">
        <v>892</v>
      </c>
      <c r="F98" s="55" t="s">
        <v>893</v>
      </c>
      <c r="G98" s="54" t="s">
        <v>619</v>
      </c>
      <c r="H98" s="55" t="s">
        <v>893</v>
      </c>
      <c r="I98" s="55" t="s">
        <v>619</v>
      </c>
      <c r="J98" s="46" t="s">
        <v>148</v>
      </c>
      <c r="K98" s="45" t="s">
        <v>594</v>
      </c>
      <c r="L98" s="46" t="s">
        <v>153</v>
      </c>
      <c r="M98" s="46" t="s">
        <v>153</v>
      </c>
      <c r="N98" s="46" t="s">
        <v>153</v>
      </c>
    </row>
    <row r="99" spans="1:14" ht="34" customHeight="1" x14ac:dyDescent="0.3">
      <c r="A99" s="43" t="s">
        <v>619</v>
      </c>
      <c r="B99" s="44" t="s">
        <v>894</v>
      </c>
      <c r="C99" s="44" t="s">
        <v>895</v>
      </c>
      <c r="D99" s="43" t="s">
        <v>896</v>
      </c>
      <c r="E99" s="48" t="s">
        <v>897</v>
      </c>
      <c r="F99" s="48" t="s">
        <v>898</v>
      </c>
      <c r="G99" s="43" t="s">
        <v>619</v>
      </c>
      <c r="H99" s="48" t="s">
        <v>898</v>
      </c>
      <c r="I99" s="48" t="s">
        <v>619</v>
      </c>
      <c r="J99" s="46" t="s">
        <v>148</v>
      </c>
      <c r="K99" s="45" t="s">
        <v>594</v>
      </c>
      <c r="L99" s="46" t="s">
        <v>153</v>
      </c>
      <c r="M99" s="46" t="s">
        <v>153</v>
      </c>
      <c r="N99" s="46" t="s">
        <v>153</v>
      </c>
    </row>
    <row r="100" spans="1:14" ht="34" customHeight="1" x14ac:dyDescent="0.3">
      <c r="A100" s="54" t="s">
        <v>619</v>
      </c>
      <c r="B100" s="44" t="s">
        <v>899</v>
      </c>
      <c r="C100" s="44" t="s">
        <v>900</v>
      </c>
      <c r="D100" s="54" t="s">
        <v>901</v>
      </c>
      <c r="E100" s="55" t="s">
        <v>902</v>
      </c>
      <c r="F100" s="55" t="s">
        <v>236</v>
      </c>
      <c r="G100" s="54" t="s">
        <v>619</v>
      </c>
      <c r="H100" s="55" t="s">
        <v>236</v>
      </c>
      <c r="I100" s="55" t="s">
        <v>619</v>
      </c>
      <c r="J100" s="46" t="s">
        <v>148</v>
      </c>
      <c r="K100" s="45" t="s">
        <v>594</v>
      </c>
      <c r="L100" s="46" t="s">
        <v>153</v>
      </c>
      <c r="M100" s="46" t="s">
        <v>153</v>
      </c>
      <c r="N100" s="46" t="s">
        <v>153</v>
      </c>
    </row>
    <row r="101" spans="1:14" ht="34" customHeight="1" x14ac:dyDescent="0.3">
      <c r="A101" s="43" t="s">
        <v>619</v>
      </c>
      <c r="B101" s="44" t="s">
        <v>903</v>
      </c>
      <c r="C101" s="44" t="s">
        <v>590</v>
      </c>
      <c r="D101" s="43" t="s">
        <v>904</v>
      </c>
      <c r="E101" s="48" t="s">
        <v>905</v>
      </c>
      <c r="F101" s="48" t="s">
        <v>906</v>
      </c>
      <c r="G101" s="43" t="s">
        <v>619</v>
      </c>
      <c r="H101" s="48" t="s">
        <v>906</v>
      </c>
      <c r="I101" s="48" t="s">
        <v>619</v>
      </c>
      <c r="J101" s="46" t="s">
        <v>148</v>
      </c>
      <c r="K101" s="45" t="s">
        <v>594</v>
      </c>
      <c r="L101" s="46" t="s">
        <v>153</v>
      </c>
      <c r="M101" s="46" t="s">
        <v>153</v>
      </c>
      <c r="N101" s="46" t="s">
        <v>153</v>
      </c>
    </row>
    <row r="102" spans="1:14" ht="34" customHeight="1" x14ac:dyDescent="0.3">
      <c r="A102" s="54" t="s">
        <v>619</v>
      </c>
      <c r="B102" s="44"/>
      <c r="C102" s="44"/>
      <c r="D102" s="54"/>
      <c r="E102" s="55" t="s">
        <v>907</v>
      </c>
      <c r="F102" s="55" t="s">
        <v>906</v>
      </c>
      <c r="G102" s="54" t="s">
        <v>619</v>
      </c>
      <c r="H102" s="55" t="s">
        <v>906</v>
      </c>
      <c r="I102" s="55" t="s">
        <v>619</v>
      </c>
      <c r="J102" s="46" t="s">
        <v>148</v>
      </c>
      <c r="K102" s="45" t="s">
        <v>594</v>
      </c>
      <c r="L102" s="46" t="s">
        <v>153</v>
      </c>
      <c r="M102" s="46" t="s">
        <v>153</v>
      </c>
      <c r="N102" s="46" t="s">
        <v>153</v>
      </c>
    </row>
    <row r="103" spans="1:14" ht="34" customHeight="1" x14ac:dyDescent="0.3">
      <c r="A103" s="43" t="s">
        <v>619</v>
      </c>
      <c r="B103" s="44" t="s">
        <v>908</v>
      </c>
      <c r="C103" s="44" t="s">
        <v>596</v>
      </c>
      <c r="D103" s="43" t="s">
        <v>909</v>
      </c>
      <c r="E103" s="48" t="s">
        <v>910</v>
      </c>
      <c r="F103" s="48" t="s">
        <v>911</v>
      </c>
      <c r="G103" s="43" t="s">
        <v>619</v>
      </c>
      <c r="H103" s="48" t="s">
        <v>911</v>
      </c>
      <c r="I103" s="48" t="s">
        <v>619</v>
      </c>
      <c r="J103" s="46" t="s">
        <v>148</v>
      </c>
      <c r="K103" s="45" t="s">
        <v>594</v>
      </c>
      <c r="L103" s="46" t="s">
        <v>153</v>
      </c>
      <c r="M103" s="46" t="s">
        <v>153</v>
      </c>
      <c r="N103" s="46" t="s">
        <v>153</v>
      </c>
    </row>
    <row r="104" spans="1:14" ht="34" customHeight="1" x14ac:dyDescent="0.3">
      <c r="A104" s="54" t="s">
        <v>619</v>
      </c>
      <c r="B104" s="44"/>
      <c r="C104" s="44"/>
      <c r="D104" s="54"/>
      <c r="E104" s="55" t="s">
        <v>912</v>
      </c>
      <c r="F104" s="55" t="s">
        <v>913</v>
      </c>
      <c r="G104" s="54" t="s">
        <v>619</v>
      </c>
      <c r="H104" s="55" t="s">
        <v>913</v>
      </c>
      <c r="I104" s="55" t="s">
        <v>619</v>
      </c>
      <c r="J104" s="46" t="s">
        <v>148</v>
      </c>
      <c r="K104" s="45" t="s">
        <v>594</v>
      </c>
      <c r="L104" s="46" t="s">
        <v>153</v>
      </c>
      <c r="M104" s="46" t="s">
        <v>153</v>
      </c>
      <c r="N104" s="46" t="s">
        <v>153</v>
      </c>
    </row>
    <row r="105" spans="1:14" ht="34" customHeight="1" x14ac:dyDescent="0.3">
      <c r="A105" s="43" t="s">
        <v>619</v>
      </c>
      <c r="B105" s="44" t="s">
        <v>860</v>
      </c>
      <c r="C105" s="44" t="s">
        <v>632</v>
      </c>
      <c r="D105" s="43" t="s">
        <v>914</v>
      </c>
      <c r="E105" s="48" t="s">
        <v>915</v>
      </c>
      <c r="F105" s="48" t="s">
        <v>916</v>
      </c>
      <c r="G105" s="43" t="s">
        <v>619</v>
      </c>
      <c r="H105" s="48" t="s">
        <v>916</v>
      </c>
      <c r="I105" s="48" t="s">
        <v>619</v>
      </c>
      <c r="J105" s="46" t="s">
        <v>148</v>
      </c>
      <c r="K105" s="45" t="s">
        <v>594</v>
      </c>
      <c r="L105" s="46" t="s">
        <v>153</v>
      </c>
      <c r="M105" s="46" t="s">
        <v>153</v>
      </c>
      <c r="N105" s="46" t="s">
        <v>153</v>
      </c>
    </row>
    <row r="106" spans="1:14" ht="34" customHeight="1" x14ac:dyDescent="0.3">
      <c r="A106" s="54" t="s">
        <v>619</v>
      </c>
      <c r="B106" s="44"/>
      <c r="C106" s="44"/>
      <c r="D106" s="54"/>
      <c r="E106" s="55" t="s">
        <v>917</v>
      </c>
      <c r="F106" s="55" t="s">
        <v>918</v>
      </c>
      <c r="G106" s="54" t="s">
        <v>619</v>
      </c>
      <c r="H106" s="55" t="s">
        <v>918</v>
      </c>
      <c r="I106" s="55" t="s">
        <v>619</v>
      </c>
      <c r="J106" s="46" t="s">
        <v>148</v>
      </c>
      <c r="K106" s="45" t="s">
        <v>594</v>
      </c>
      <c r="L106" s="46" t="s">
        <v>153</v>
      </c>
      <c r="M106" s="46" t="s">
        <v>153</v>
      </c>
      <c r="N106" s="46" t="s">
        <v>153</v>
      </c>
    </row>
    <row r="107" spans="1:14" ht="34" customHeight="1" x14ac:dyDescent="0.3">
      <c r="A107" s="43" t="s">
        <v>619</v>
      </c>
      <c r="B107" s="44" t="s">
        <v>699</v>
      </c>
      <c r="C107" s="44" t="s">
        <v>590</v>
      </c>
      <c r="D107" s="43" t="s">
        <v>919</v>
      </c>
      <c r="E107" s="48" t="s">
        <v>920</v>
      </c>
      <c r="F107" s="48" t="s">
        <v>781</v>
      </c>
      <c r="G107" s="43" t="s">
        <v>619</v>
      </c>
      <c r="H107" s="48" t="s">
        <v>781</v>
      </c>
      <c r="I107" s="48" t="s">
        <v>619</v>
      </c>
      <c r="J107" s="46" t="s">
        <v>148</v>
      </c>
      <c r="K107" s="45" t="s">
        <v>594</v>
      </c>
      <c r="L107" s="46" t="s">
        <v>153</v>
      </c>
      <c r="M107" s="46" t="s">
        <v>153</v>
      </c>
      <c r="N107" s="46" t="s">
        <v>153</v>
      </c>
    </row>
    <row r="108" spans="1:14" ht="34" customHeight="1" x14ac:dyDescent="0.3">
      <c r="A108" s="54" t="s">
        <v>619</v>
      </c>
      <c r="B108" s="44" t="s">
        <v>703</v>
      </c>
      <c r="C108" s="44" t="s">
        <v>596</v>
      </c>
      <c r="D108" s="54" t="s">
        <v>921</v>
      </c>
      <c r="E108" s="55" t="s">
        <v>922</v>
      </c>
      <c r="F108" s="55" t="s">
        <v>923</v>
      </c>
      <c r="G108" s="54" t="s">
        <v>619</v>
      </c>
      <c r="H108" s="55" t="s">
        <v>923</v>
      </c>
      <c r="I108" s="55" t="s">
        <v>619</v>
      </c>
      <c r="J108" s="46" t="s">
        <v>148</v>
      </c>
      <c r="K108" s="45" t="s">
        <v>594</v>
      </c>
      <c r="L108" s="46" t="s">
        <v>153</v>
      </c>
      <c r="M108" s="46" t="s">
        <v>153</v>
      </c>
      <c r="N108" s="46" t="s">
        <v>153</v>
      </c>
    </row>
    <row r="109" spans="1:14" ht="34" customHeight="1" x14ac:dyDescent="0.3">
      <c r="A109" s="43" t="s">
        <v>619</v>
      </c>
      <c r="B109" s="44"/>
      <c r="C109" s="44"/>
      <c r="D109" s="43" t="s">
        <v>924</v>
      </c>
      <c r="E109" s="48"/>
      <c r="F109" s="48"/>
      <c r="G109" s="43" t="s">
        <v>619</v>
      </c>
      <c r="H109" s="48"/>
      <c r="I109" s="48" t="s">
        <v>619</v>
      </c>
      <c r="J109" s="46" t="s">
        <v>148</v>
      </c>
      <c r="K109" s="45" t="s">
        <v>594</v>
      </c>
      <c r="L109" s="46" t="s">
        <v>153</v>
      </c>
      <c r="M109" s="46" t="s">
        <v>153</v>
      </c>
      <c r="N109" s="46" t="s">
        <v>153</v>
      </c>
    </row>
    <row r="110" spans="1:14" ht="34" customHeight="1" x14ac:dyDescent="0.3">
      <c r="A110" s="54" t="s">
        <v>619</v>
      </c>
      <c r="B110" s="44" t="s">
        <v>754</v>
      </c>
      <c r="C110" s="44" t="s">
        <v>755</v>
      </c>
      <c r="D110" s="54" t="s">
        <v>756</v>
      </c>
      <c r="E110" s="55" t="s">
        <v>757</v>
      </c>
      <c r="F110" s="55" t="s">
        <v>92</v>
      </c>
      <c r="G110" s="54" t="s">
        <v>619</v>
      </c>
      <c r="H110" s="55" t="s">
        <v>92</v>
      </c>
      <c r="I110" s="55" t="s">
        <v>619</v>
      </c>
      <c r="J110" s="46" t="s">
        <v>148</v>
      </c>
      <c r="K110" s="45" t="s">
        <v>594</v>
      </c>
      <c r="L110" s="46" t="s">
        <v>153</v>
      </c>
      <c r="M110" s="46" t="s">
        <v>153</v>
      </c>
      <c r="N110" s="46" t="s">
        <v>153</v>
      </c>
    </row>
    <row r="111" spans="1:14" ht="34" customHeight="1" x14ac:dyDescent="0.3">
      <c r="A111" s="43" t="s">
        <v>619</v>
      </c>
      <c r="B111" s="44" t="s">
        <v>846</v>
      </c>
      <c r="C111" s="44" t="s">
        <v>590</v>
      </c>
      <c r="D111" s="43" t="s">
        <v>925</v>
      </c>
      <c r="E111" s="48" t="s">
        <v>926</v>
      </c>
      <c r="F111" s="48" t="s">
        <v>927</v>
      </c>
      <c r="G111" s="43" t="s">
        <v>619</v>
      </c>
      <c r="H111" s="48" t="s">
        <v>927</v>
      </c>
      <c r="I111" s="48" t="s">
        <v>619</v>
      </c>
      <c r="J111" s="46" t="s">
        <v>148</v>
      </c>
      <c r="K111" s="45" t="s">
        <v>594</v>
      </c>
      <c r="L111" s="46" t="s">
        <v>153</v>
      </c>
      <c r="M111" s="46" t="s">
        <v>153</v>
      </c>
      <c r="N111" s="46" t="s">
        <v>153</v>
      </c>
    </row>
    <row r="112" spans="1:14" ht="34" customHeight="1" x14ac:dyDescent="0.3">
      <c r="A112" s="54" t="s">
        <v>619</v>
      </c>
      <c r="B112" s="44" t="s">
        <v>850</v>
      </c>
      <c r="C112" s="44" t="s">
        <v>596</v>
      </c>
      <c r="D112" s="54" t="s">
        <v>928</v>
      </c>
      <c r="E112" s="55" t="s">
        <v>929</v>
      </c>
      <c r="F112" s="55" t="s">
        <v>930</v>
      </c>
      <c r="G112" s="54" t="s">
        <v>619</v>
      </c>
      <c r="H112" s="55" t="s">
        <v>930</v>
      </c>
      <c r="I112" s="55" t="s">
        <v>619</v>
      </c>
      <c r="J112" s="46" t="s">
        <v>148</v>
      </c>
      <c r="K112" s="45" t="s">
        <v>594</v>
      </c>
      <c r="L112" s="46" t="s">
        <v>153</v>
      </c>
      <c r="M112" s="46" t="s">
        <v>153</v>
      </c>
      <c r="N112" s="46" t="s">
        <v>153</v>
      </c>
    </row>
    <row r="113" spans="1:14" ht="34" customHeight="1" x14ac:dyDescent="0.3">
      <c r="A113" s="43" t="s">
        <v>619</v>
      </c>
      <c r="B113" s="44"/>
      <c r="C113" s="44"/>
      <c r="D113" s="43"/>
      <c r="E113" s="48" t="s">
        <v>931</v>
      </c>
      <c r="F113" s="48" t="s">
        <v>932</v>
      </c>
      <c r="G113" s="43" t="s">
        <v>619</v>
      </c>
      <c r="H113" s="48" t="s">
        <v>932</v>
      </c>
      <c r="I113" s="48" t="s">
        <v>619</v>
      </c>
      <c r="J113" s="46" t="s">
        <v>148</v>
      </c>
      <c r="K113" s="45" t="s">
        <v>594</v>
      </c>
      <c r="L113" s="46" t="s">
        <v>153</v>
      </c>
      <c r="M113" s="46" t="s">
        <v>153</v>
      </c>
      <c r="N113" s="46" t="s">
        <v>153</v>
      </c>
    </row>
    <row r="114" spans="1:14" ht="34" customHeight="1" x14ac:dyDescent="0.3">
      <c r="A114" s="54" t="s">
        <v>619</v>
      </c>
      <c r="B114" s="44"/>
      <c r="C114" s="44"/>
      <c r="D114" s="54"/>
      <c r="E114" s="55" t="s">
        <v>933</v>
      </c>
      <c r="F114" s="55" t="s">
        <v>934</v>
      </c>
      <c r="G114" s="54" t="s">
        <v>619</v>
      </c>
      <c r="H114" s="55" t="s">
        <v>934</v>
      </c>
      <c r="I114" s="55" t="s">
        <v>619</v>
      </c>
      <c r="J114" s="46" t="s">
        <v>148</v>
      </c>
      <c r="K114" s="45" t="s">
        <v>594</v>
      </c>
      <c r="L114" s="46" t="s">
        <v>153</v>
      </c>
      <c r="M114" s="46" t="s">
        <v>153</v>
      </c>
      <c r="N114" s="46" t="s">
        <v>153</v>
      </c>
    </row>
    <row r="115" spans="1:14" ht="34" customHeight="1" x14ac:dyDescent="0.3">
      <c r="A115" s="43" t="s">
        <v>619</v>
      </c>
      <c r="B115" s="44"/>
      <c r="C115" s="44"/>
      <c r="D115" s="43"/>
      <c r="E115" s="48" t="s">
        <v>935</v>
      </c>
      <c r="F115" s="48" t="s">
        <v>936</v>
      </c>
      <c r="G115" s="43" t="s">
        <v>619</v>
      </c>
      <c r="H115" s="48" t="s">
        <v>936</v>
      </c>
      <c r="I115" s="48" t="s">
        <v>619</v>
      </c>
      <c r="J115" s="46" t="s">
        <v>148</v>
      </c>
      <c r="K115" s="45" t="s">
        <v>594</v>
      </c>
      <c r="L115" s="46" t="s">
        <v>153</v>
      </c>
      <c r="M115" s="46" t="s">
        <v>153</v>
      </c>
      <c r="N115" s="46" t="s">
        <v>153</v>
      </c>
    </row>
    <row r="116" spans="1:14" ht="34" customHeight="1" x14ac:dyDescent="0.3">
      <c r="A116" s="54" t="s">
        <v>619</v>
      </c>
      <c r="B116" s="44"/>
      <c r="C116" s="44"/>
      <c r="D116" s="54"/>
      <c r="E116" s="55" t="s">
        <v>937</v>
      </c>
      <c r="F116" s="55" t="s">
        <v>938</v>
      </c>
      <c r="G116" s="54" t="s">
        <v>619</v>
      </c>
      <c r="H116" s="55" t="s">
        <v>938</v>
      </c>
      <c r="I116" s="55" t="s">
        <v>619</v>
      </c>
      <c r="J116" s="46" t="s">
        <v>148</v>
      </c>
      <c r="K116" s="45" t="s">
        <v>594</v>
      </c>
      <c r="L116" s="46" t="s">
        <v>153</v>
      </c>
      <c r="M116" s="46" t="s">
        <v>153</v>
      </c>
      <c r="N116" s="46" t="s">
        <v>153</v>
      </c>
    </row>
    <row r="117" spans="1:14" ht="34" customHeight="1" x14ac:dyDescent="0.3">
      <c r="A117" s="43" t="s">
        <v>619</v>
      </c>
      <c r="B117" s="44" t="s">
        <v>939</v>
      </c>
      <c r="C117" s="44" t="s">
        <v>632</v>
      </c>
      <c r="D117" s="43" t="s">
        <v>940</v>
      </c>
      <c r="E117" s="48" t="s">
        <v>941</v>
      </c>
      <c r="F117" s="48" t="s">
        <v>942</v>
      </c>
      <c r="G117" s="43" t="s">
        <v>619</v>
      </c>
      <c r="H117" s="48" t="s">
        <v>942</v>
      </c>
      <c r="I117" s="48" t="s">
        <v>619</v>
      </c>
      <c r="J117" s="46" t="s">
        <v>148</v>
      </c>
      <c r="K117" s="45" t="s">
        <v>594</v>
      </c>
      <c r="L117" s="46" t="s">
        <v>153</v>
      </c>
      <c r="M117" s="46" t="s">
        <v>153</v>
      </c>
      <c r="N117" s="46" t="s">
        <v>153</v>
      </c>
    </row>
    <row r="118" spans="1:14" ht="34" customHeight="1" x14ac:dyDescent="0.3">
      <c r="A118" s="54" t="s">
        <v>619</v>
      </c>
      <c r="B118" s="44" t="s">
        <v>864</v>
      </c>
      <c r="C118" s="44" t="s">
        <v>637</v>
      </c>
      <c r="D118" s="54" t="s">
        <v>943</v>
      </c>
      <c r="E118" s="55" t="s">
        <v>944</v>
      </c>
      <c r="F118" s="55" t="s">
        <v>945</v>
      </c>
      <c r="G118" s="54" t="s">
        <v>619</v>
      </c>
      <c r="H118" s="55" t="s">
        <v>945</v>
      </c>
      <c r="I118" s="55" t="s">
        <v>619</v>
      </c>
      <c r="J118" s="46" t="s">
        <v>148</v>
      </c>
      <c r="K118" s="45" t="s">
        <v>594</v>
      </c>
      <c r="L118" s="46" t="s">
        <v>153</v>
      </c>
      <c r="M118" s="46" t="s">
        <v>153</v>
      </c>
      <c r="N118" s="46" t="s">
        <v>153</v>
      </c>
    </row>
    <row r="119" spans="1:14" ht="34" customHeight="1" x14ac:dyDescent="0.3">
      <c r="A119" s="43" t="s">
        <v>619</v>
      </c>
      <c r="B119" s="44"/>
      <c r="C119" s="44"/>
      <c r="D119" s="43"/>
      <c r="E119" s="48"/>
      <c r="F119" s="48" t="s">
        <v>946</v>
      </c>
      <c r="G119" s="43" t="s">
        <v>619</v>
      </c>
      <c r="H119" s="48" t="s">
        <v>946</v>
      </c>
      <c r="I119" s="48" t="s">
        <v>619</v>
      </c>
      <c r="J119" s="46" t="s">
        <v>148</v>
      </c>
      <c r="K119" s="45" t="s">
        <v>594</v>
      </c>
      <c r="L119" s="46" t="s">
        <v>153</v>
      </c>
      <c r="M119" s="46" t="s">
        <v>153</v>
      </c>
      <c r="N119" s="46" t="s">
        <v>153</v>
      </c>
    </row>
    <row r="120" spans="1:14" ht="34" customHeight="1" x14ac:dyDescent="0.3">
      <c r="A120" s="54" t="s">
        <v>619</v>
      </c>
      <c r="B120" s="44" t="s">
        <v>868</v>
      </c>
      <c r="C120" s="44" t="s">
        <v>642</v>
      </c>
      <c r="D120" s="54" t="s">
        <v>947</v>
      </c>
      <c r="E120" s="55" t="s">
        <v>948</v>
      </c>
      <c r="F120" s="55" t="s">
        <v>949</v>
      </c>
      <c r="G120" s="54" t="s">
        <v>619</v>
      </c>
      <c r="H120" s="55" t="s">
        <v>949</v>
      </c>
      <c r="I120" s="55" t="s">
        <v>619</v>
      </c>
      <c r="J120" s="46" t="s">
        <v>148</v>
      </c>
      <c r="K120" s="45" t="s">
        <v>594</v>
      </c>
      <c r="L120" s="46" t="s">
        <v>153</v>
      </c>
      <c r="M120" s="46" t="s">
        <v>153</v>
      </c>
      <c r="N120" s="46" t="s">
        <v>153</v>
      </c>
    </row>
    <row r="121" spans="1:14" ht="34" customHeight="1" x14ac:dyDescent="0.3">
      <c r="A121" s="43" t="s">
        <v>619</v>
      </c>
      <c r="B121" s="44"/>
      <c r="C121" s="44"/>
      <c r="D121" s="43"/>
      <c r="E121" s="48" t="s">
        <v>950</v>
      </c>
      <c r="F121" s="48" t="s">
        <v>951</v>
      </c>
      <c r="G121" s="43" t="s">
        <v>619</v>
      </c>
      <c r="H121" s="48" t="s">
        <v>951</v>
      </c>
      <c r="I121" s="48" t="s">
        <v>619</v>
      </c>
      <c r="J121" s="46" t="s">
        <v>148</v>
      </c>
      <c r="K121" s="45" t="s">
        <v>594</v>
      </c>
      <c r="L121" s="46" t="s">
        <v>153</v>
      </c>
      <c r="M121" s="46" t="s">
        <v>153</v>
      </c>
      <c r="N121" s="46" t="s">
        <v>153</v>
      </c>
    </row>
    <row r="122" spans="1:14" ht="34" customHeight="1" x14ac:dyDescent="0.3">
      <c r="A122" s="54" t="s">
        <v>619</v>
      </c>
      <c r="B122" s="44" t="s">
        <v>699</v>
      </c>
      <c r="C122" s="44" t="s">
        <v>590</v>
      </c>
      <c r="D122" s="54" t="s">
        <v>952</v>
      </c>
      <c r="E122" s="55" t="s">
        <v>812</v>
      </c>
      <c r="F122" s="55" t="s">
        <v>781</v>
      </c>
      <c r="G122" s="54" t="s">
        <v>619</v>
      </c>
      <c r="H122" s="55" t="s">
        <v>781</v>
      </c>
      <c r="I122" s="55" t="s">
        <v>619</v>
      </c>
      <c r="J122" s="46" t="s">
        <v>148</v>
      </c>
      <c r="K122" s="45" t="s">
        <v>594</v>
      </c>
      <c r="L122" s="46" t="s">
        <v>153</v>
      </c>
      <c r="M122" s="46" t="s">
        <v>153</v>
      </c>
      <c r="N122" s="46" t="s">
        <v>153</v>
      </c>
    </row>
    <row r="123" spans="1:14" ht="34" customHeight="1" x14ac:dyDescent="0.3">
      <c r="A123" s="43" t="s">
        <v>619</v>
      </c>
      <c r="B123" s="44" t="s">
        <v>703</v>
      </c>
      <c r="C123" s="44" t="s">
        <v>596</v>
      </c>
      <c r="D123" s="43" t="s">
        <v>953</v>
      </c>
      <c r="E123" s="48" t="s">
        <v>954</v>
      </c>
      <c r="F123" s="48" t="s">
        <v>955</v>
      </c>
      <c r="G123" s="43" t="s">
        <v>619</v>
      </c>
      <c r="H123" s="48" t="s">
        <v>955</v>
      </c>
      <c r="I123" s="48" t="s">
        <v>619</v>
      </c>
      <c r="J123" s="46" t="s">
        <v>148</v>
      </c>
      <c r="K123" s="45" t="s">
        <v>594</v>
      </c>
      <c r="L123" s="46" t="s">
        <v>153</v>
      </c>
      <c r="M123" s="46" t="s">
        <v>153</v>
      </c>
      <c r="N123" s="46" t="s">
        <v>153</v>
      </c>
    </row>
    <row r="124" spans="1:14" ht="34" customHeight="1" x14ac:dyDescent="0.3">
      <c r="A124" s="54" t="s">
        <v>619</v>
      </c>
      <c r="B124" s="44"/>
      <c r="C124" s="44"/>
      <c r="D124" s="54" t="s">
        <v>956</v>
      </c>
      <c r="E124" s="55"/>
      <c r="F124" s="55"/>
      <c r="G124" s="54" t="s">
        <v>619</v>
      </c>
      <c r="H124" s="55"/>
      <c r="I124" s="55" t="s">
        <v>619</v>
      </c>
      <c r="J124" s="46" t="s">
        <v>148</v>
      </c>
      <c r="K124" s="45" t="s">
        <v>594</v>
      </c>
      <c r="L124" s="46" t="s">
        <v>153</v>
      </c>
      <c r="M124" s="46" t="s">
        <v>153</v>
      </c>
      <c r="N124" s="46" t="s">
        <v>153</v>
      </c>
    </row>
    <row r="125" spans="1:14" ht="34" customHeight="1" x14ac:dyDescent="0.3">
      <c r="A125" s="43" t="s">
        <v>619</v>
      </c>
      <c r="B125" s="44" t="s">
        <v>754</v>
      </c>
      <c r="C125" s="44" t="s">
        <v>755</v>
      </c>
      <c r="D125" s="43" t="s">
        <v>756</v>
      </c>
      <c r="E125" s="48" t="s">
        <v>757</v>
      </c>
      <c r="F125" s="48" t="s">
        <v>92</v>
      </c>
      <c r="G125" s="43" t="s">
        <v>619</v>
      </c>
      <c r="H125" s="48" t="s">
        <v>92</v>
      </c>
      <c r="I125" s="48" t="s">
        <v>619</v>
      </c>
      <c r="J125" s="46" t="s">
        <v>148</v>
      </c>
      <c r="K125" s="45" t="s">
        <v>594</v>
      </c>
      <c r="L125" s="46" t="s">
        <v>153</v>
      </c>
      <c r="M125" s="46" t="s">
        <v>153</v>
      </c>
      <c r="N125" s="46" t="s">
        <v>153</v>
      </c>
    </row>
    <row r="126" spans="1:14" ht="34" customHeight="1" x14ac:dyDescent="0.3">
      <c r="A126" s="54" t="s">
        <v>619</v>
      </c>
      <c r="B126" s="44" t="s">
        <v>699</v>
      </c>
      <c r="C126" s="44" t="s">
        <v>590</v>
      </c>
      <c r="D126" s="54" t="s">
        <v>957</v>
      </c>
      <c r="E126" s="55" t="s">
        <v>958</v>
      </c>
      <c r="F126" s="55" t="s">
        <v>781</v>
      </c>
      <c r="G126" s="54" t="s">
        <v>619</v>
      </c>
      <c r="H126" s="55" t="s">
        <v>781</v>
      </c>
      <c r="I126" s="55" t="s">
        <v>619</v>
      </c>
      <c r="J126" s="46" t="s">
        <v>148</v>
      </c>
      <c r="K126" s="45" t="s">
        <v>594</v>
      </c>
      <c r="L126" s="46" t="s">
        <v>153</v>
      </c>
      <c r="M126" s="46" t="s">
        <v>153</v>
      </c>
      <c r="N126" s="46" t="s">
        <v>153</v>
      </c>
    </row>
    <row r="127" spans="1:14" ht="34" customHeight="1" x14ac:dyDescent="0.3">
      <c r="A127" s="43" t="s">
        <v>619</v>
      </c>
      <c r="B127" s="44" t="s">
        <v>703</v>
      </c>
      <c r="C127" s="44" t="s">
        <v>596</v>
      </c>
      <c r="D127" s="43" t="s">
        <v>959</v>
      </c>
      <c r="E127" s="48" t="s">
        <v>960</v>
      </c>
      <c r="F127" s="48" t="s">
        <v>961</v>
      </c>
      <c r="G127" s="43" t="s">
        <v>619</v>
      </c>
      <c r="H127" s="48" t="s">
        <v>961</v>
      </c>
      <c r="I127" s="48" t="s">
        <v>619</v>
      </c>
      <c r="J127" s="46" t="s">
        <v>148</v>
      </c>
      <c r="K127" s="45" t="s">
        <v>594</v>
      </c>
      <c r="L127" s="46" t="s">
        <v>153</v>
      </c>
      <c r="M127" s="46" t="s">
        <v>153</v>
      </c>
      <c r="N127" s="46" t="s">
        <v>153</v>
      </c>
    </row>
    <row r="128" spans="1:14" ht="34" customHeight="1" x14ac:dyDescent="0.3">
      <c r="A128" s="54" t="s">
        <v>619</v>
      </c>
      <c r="B128" s="44"/>
      <c r="C128" s="44"/>
      <c r="D128" s="54"/>
      <c r="E128" s="55"/>
      <c r="F128" s="55" t="s">
        <v>962</v>
      </c>
      <c r="G128" s="54" t="s">
        <v>619</v>
      </c>
      <c r="H128" s="55" t="s">
        <v>962</v>
      </c>
      <c r="I128" s="55" t="s">
        <v>619</v>
      </c>
      <c r="J128" s="46" t="s">
        <v>148</v>
      </c>
      <c r="K128" s="45" t="s">
        <v>594</v>
      </c>
      <c r="L128" s="46" t="s">
        <v>153</v>
      </c>
      <c r="M128" s="46" t="s">
        <v>153</v>
      </c>
      <c r="N128" s="46" t="s">
        <v>153</v>
      </c>
    </row>
    <row r="129" spans="1:14" ht="34" customHeight="1" x14ac:dyDescent="0.3">
      <c r="A129" s="43" t="s">
        <v>619</v>
      </c>
      <c r="B129" s="44" t="s">
        <v>707</v>
      </c>
      <c r="C129" s="44" t="s">
        <v>632</v>
      </c>
      <c r="D129" s="43" t="s">
        <v>963</v>
      </c>
      <c r="E129" s="48" t="s">
        <v>964</v>
      </c>
      <c r="F129" s="48" t="s">
        <v>965</v>
      </c>
      <c r="G129" s="43" t="s">
        <v>619</v>
      </c>
      <c r="H129" s="48" t="s">
        <v>965</v>
      </c>
      <c r="I129" s="48" t="s">
        <v>619</v>
      </c>
      <c r="J129" s="46" t="s">
        <v>148</v>
      </c>
      <c r="K129" s="45" t="s">
        <v>594</v>
      </c>
      <c r="L129" s="46" t="s">
        <v>153</v>
      </c>
      <c r="M129" s="46" t="s">
        <v>153</v>
      </c>
      <c r="N129" s="46" t="s">
        <v>153</v>
      </c>
    </row>
    <row r="130" spans="1:14" ht="34" customHeight="1" x14ac:dyDescent="0.3">
      <c r="A130" s="54" t="s">
        <v>619</v>
      </c>
      <c r="B130" s="44" t="s">
        <v>711</v>
      </c>
      <c r="C130" s="44" t="s">
        <v>637</v>
      </c>
      <c r="D130" s="54" t="s">
        <v>966</v>
      </c>
      <c r="E130" s="55" t="s">
        <v>739</v>
      </c>
      <c r="F130" s="55" t="s">
        <v>740</v>
      </c>
      <c r="G130" s="54" t="s">
        <v>619</v>
      </c>
      <c r="H130" s="55" t="s">
        <v>740</v>
      </c>
      <c r="I130" s="55" t="s">
        <v>619</v>
      </c>
      <c r="J130" s="46" t="s">
        <v>148</v>
      </c>
      <c r="K130" s="45" t="s">
        <v>594</v>
      </c>
      <c r="L130" s="46" t="s">
        <v>153</v>
      </c>
      <c r="M130" s="46" t="s">
        <v>153</v>
      </c>
      <c r="N130" s="46" t="s">
        <v>153</v>
      </c>
    </row>
    <row r="131" spans="1:14" ht="34" customHeight="1" x14ac:dyDescent="0.3">
      <c r="A131" s="43" t="s">
        <v>619</v>
      </c>
      <c r="B131" s="44" t="s">
        <v>715</v>
      </c>
      <c r="C131" s="44" t="s">
        <v>642</v>
      </c>
      <c r="D131" s="43" t="s">
        <v>967</v>
      </c>
      <c r="E131" s="48" t="s">
        <v>968</v>
      </c>
      <c r="F131" s="48" t="s">
        <v>424</v>
      </c>
      <c r="G131" s="43" t="s">
        <v>619</v>
      </c>
      <c r="H131" s="48" t="s">
        <v>424</v>
      </c>
      <c r="I131" s="48" t="s">
        <v>619</v>
      </c>
      <c r="J131" s="46" t="s">
        <v>148</v>
      </c>
      <c r="K131" s="45" t="s">
        <v>594</v>
      </c>
      <c r="L131" s="46" t="s">
        <v>153</v>
      </c>
      <c r="M131" s="46" t="s">
        <v>153</v>
      </c>
      <c r="N131" s="46" t="s">
        <v>153</v>
      </c>
    </row>
    <row r="132" spans="1:14" ht="34" customHeight="1" x14ac:dyDescent="0.3">
      <c r="A132" s="54" t="s">
        <v>619</v>
      </c>
      <c r="B132" s="44" t="s">
        <v>719</v>
      </c>
      <c r="C132" s="44" t="s">
        <v>670</v>
      </c>
      <c r="D132" s="54" t="s">
        <v>969</v>
      </c>
      <c r="E132" s="55" t="s">
        <v>970</v>
      </c>
      <c r="F132" s="55" t="s">
        <v>508</v>
      </c>
      <c r="G132" s="54" t="s">
        <v>619</v>
      </c>
      <c r="H132" s="55" t="s">
        <v>508</v>
      </c>
      <c r="I132" s="55" t="s">
        <v>619</v>
      </c>
      <c r="J132" s="46" t="s">
        <v>148</v>
      </c>
      <c r="K132" s="45" t="s">
        <v>594</v>
      </c>
      <c r="L132" s="46" t="s">
        <v>153</v>
      </c>
      <c r="M132" s="46" t="s">
        <v>153</v>
      </c>
      <c r="N132" s="46" t="s">
        <v>153</v>
      </c>
    </row>
    <row r="133" spans="1:14" ht="34" customHeight="1" x14ac:dyDescent="0.3">
      <c r="A133" s="43" t="s">
        <v>619</v>
      </c>
      <c r="B133" s="44" t="s">
        <v>727</v>
      </c>
      <c r="C133" s="44" t="s">
        <v>590</v>
      </c>
      <c r="D133" s="43" t="s">
        <v>971</v>
      </c>
      <c r="E133" s="48" t="s">
        <v>972</v>
      </c>
      <c r="F133" s="48" t="s">
        <v>973</v>
      </c>
      <c r="G133" s="43" t="s">
        <v>619</v>
      </c>
      <c r="H133" s="48" t="s">
        <v>973</v>
      </c>
      <c r="I133" s="48" t="s">
        <v>619</v>
      </c>
      <c r="J133" s="46" t="s">
        <v>148</v>
      </c>
      <c r="K133" s="45" t="s">
        <v>594</v>
      </c>
      <c r="L133" s="46" t="s">
        <v>153</v>
      </c>
      <c r="M133" s="46" t="s">
        <v>153</v>
      </c>
      <c r="N133" s="46" t="s">
        <v>153</v>
      </c>
    </row>
    <row r="134" spans="1:14" ht="34" customHeight="1" x14ac:dyDescent="0.3">
      <c r="A134" s="54" t="s">
        <v>619</v>
      </c>
      <c r="B134" s="44" t="s">
        <v>731</v>
      </c>
      <c r="C134" s="44" t="s">
        <v>596</v>
      </c>
      <c r="D134" s="54" t="s">
        <v>974</v>
      </c>
      <c r="E134" s="55" t="s">
        <v>975</v>
      </c>
      <c r="F134" s="55" t="s">
        <v>976</v>
      </c>
      <c r="G134" s="54" t="s">
        <v>619</v>
      </c>
      <c r="H134" s="55" t="s">
        <v>976</v>
      </c>
      <c r="I134" s="55" t="s">
        <v>619</v>
      </c>
      <c r="J134" s="46" t="s">
        <v>148</v>
      </c>
      <c r="K134" s="45" t="s">
        <v>594</v>
      </c>
      <c r="L134" s="46" t="s">
        <v>153</v>
      </c>
      <c r="M134" s="46" t="s">
        <v>153</v>
      </c>
      <c r="N134" s="46" t="s">
        <v>153</v>
      </c>
    </row>
    <row r="135" spans="1:14" ht="34" customHeight="1" x14ac:dyDescent="0.3">
      <c r="A135" s="43" t="s">
        <v>619</v>
      </c>
      <c r="B135" s="44" t="s">
        <v>735</v>
      </c>
      <c r="C135" s="44" t="s">
        <v>632</v>
      </c>
      <c r="D135" s="43" t="s">
        <v>977</v>
      </c>
      <c r="E135" s="48" t="s">
        <v>978</v>
      </c>
      <c r="F135" s="48" t="s">
        <v>979</v>
      </c>
      <c r="G135" s="43" t="s">
        <v>619</v>
      </c>
      <c r="H135" s="48" t="s">
        <v>979</v>
      </c>
      <c r="I135" s="48" t="s">
        <v>619</v>
      </c>
      <c r="J135" s="46" t="s">
        <v>148</v>
      </c>
      <c r="K135" s="45" t="s">
        <v>594</v>
      </c>
      <c r="L135" s="46" t="s">
        <v>153</v>
      </c>
      <c r="M135" s="46" t="s">
        <v>153</v>
      </c>
      <c r="N135" s="46" t="s">
        <v>153</v>
      </c>
    </row>
    <row r="136" spans="1:14" ht="34" customHeight="1" x14ac:dyDescent="0.3">
      <c r="A136" s="54" t="s">
        <v>619</v>
      </c>
      <c r="B136" s="44" t="s">
        <v>980</v>
      </c>
      <c r="C136" s="44" t="s">
        <v>637</v>
      </c>
      <c r="D136" s="54" t="s">
        <v>981</v>
      </c>
      <c r="E136" s="55" t="s">
        <v>982</v>
      </c>
      <c r="F136" s="55" t="s">
        <v>983</v>
      </c>
      <c r="G136" s="54" t="s">
        <v>619</v>
      </c>
      <c r="H136" s="55" t="s">
        <v>983</v>
      </c>
      <c r="I136" s="55" t="s">
        <v>619</v>
      </c>
      <c r="J136" s="46" t="s">
        <v>148</v>
      </c>
      <c r="K136" s="45" t="s">
        <v>594</v>
      </c>
      <c r="L136" s="46" t="s">
        <v>153</v>
      </c>
      <c r="M136" s="46" t="s">
        <v>153</v>
      </c>
      <c r="N136" s="46" t="s">
        <v>153</v>
      </c>
    </row>
    <row r="137" spans="1:14" ht="34" customHeight="1" x14ac:dyDescent="0.3">
      <c r="A137" s="43" t="s">
        <v>619</v>
      </c>
      <c r="B137" s="44" t="s">
        <v>984</v>
      </c>
      <c r="C137" s="44" t="s">
        <v>642</v>
      </c>
      <c r="D137" s="43" t="s">
        <v>985</v>
      </c>
      <c r="E137" s="48" t="s">
        <v>986</v>
      </c>
      <c r="F137" s="48" t="s">
        <v>923</v>
      </c>
      <c r="G137" s="43" t="s">
        <v>619</v>
      </c>
      <c r="H137" s="48" t="s">
        <v>923</v>
      </c>
      <c r="I137" s="48" t="s">
        <v>619</v>
      </c>
      <c r="J137" s="46" t="s">
        <v>148</v>
      </c>
      <c r="K137" s="45" t="s">
        <v>594</v>
      </c>
      <c r="L137" s="46" t="s">
        <v>153</v>
      </c>
      <c r="M137" s="46" t="s">
        <v>153</v>
      </c>
      <c r="N137" s="46" t="s">
        <v>153</v>
      </c>
    </row>
    <row r="138" spans="1:14" ht="34" customHeight="1" x14ac:dyDescent="0.3">
      <c r="A138" s="54" t="s">
        <v>619</v>
      </c>
      <c r="B138" s="44"/>
      <c r="C138" s="44"/>
      <c r="D138" s="54" t="s">
        <v>987</v>
      </c>
      <c r="E138" s="55"/>
      <c r="F138" s="55"/>
      <c r="G138" s="54" t="s">
        <v>619</v>
      </c>
      <c r="H138" s="55"/>
      <c r="I138" s="55" t="s">
        <v>619</v>
      </c>
      <c r="J138" s="46" t="s">
        <v>148</v>
      </c>
      <c r="K138" s="45" t="s">
        <v>594</v>
      </c>
      <c r="L138" s="46" t="s">
        <v>153</v>
      </c>
      <c r="M138" s="46" t="s">
        <v>153</v>
      </c>
      <c r="N138" s="46" t="s">
        <v>153</v>
      </c>
    </row>
    <row r="139" spans="1:14" ht="34" customHeight="1" x14ac:dyDescent="0.3">
      <c r="A139" s="43" t="s">
        <v>619</v>
      </c>
      <c r="B139" s="44" t="s">
        <v>754</v>
      </c>
      <c r="C139" s="44" t="s">
        <v>755</v>
      </c>
      <c r="D139" s="43" t="s">
        <v>756</v>
      </c>
      <c r="E139" s="48" t="s">
        <v>757</v>
      </c>
      <c r="F139" s="48" t="s">
        <v>92</v>
      </c>
      <c r="G139" s="43" t="s">
        <v>619</v>
      </c>
      <c r="H139" s="48" t="s">
        <v>92</v>
      </c>
      <c r="I139" s="48" t="s">
        <v>619</v>
      </c>
      <c r="J139" s="46" t="s">
        <v>148</v>
      </c>
      <c r="K139" s="45" t="s">
        <v>594</v>
      </c>
      <c r="L139" s="46" t="s">
        <v>153</v>
      </c>
      <c r="M139" s="46" t="s">
        <v>153</v>
      </c>
      <c r="N139" s="46" t="s">
        <v>153</v>
      </c>
    </row>
    <row r="140" spans="1:14" ht="34" customHeight="1" x14ac:dyDescent="0.3">
      <c r="A140" s="54" t="s">
        <v>619</v>
      </c>
      <c r="B140" s="44" t="s">
        <v>818</v>
      </c>
      <c r="C140" s="44" t="s">
        <v>590</v>
      </c>
      <c r="D140" s="54" t="s">
        <v>988</v>
      </c>
      <c r="E140" s="55" t="s">
        <v>989</v>
      </c>
      <c r="F140" s="55" t="s">
        <v>409</v>
      </c>
      <c r="G140" s="54" t="s">
        <v>619</v>
      </c>
      <c r="H140" s="55" t="s">
        <v>409</v>
      </c>
      <c r="I140" s="55" t="s">
        <v>619</v>
      </c>
      <c r="J140" s="46" t="s">
        <v>148</v>
      </c>
      <c r="K140" s="45" t="s">
        <v>594</v>
      </c>
      <c r="L140" s="46" t="s">
        <v>153</v>
      </c>
      <c r="M140" s="46" t="s">
        <v>153</v>
      </c>
      <c r="N140" s="46" t="s">
        <v>153</v>
      </c>
    </row>
    <row r="141" spans="1:14" ht="34" customHeight="1" x14ac:dyDescent="0.3">
      <c r="A141" s="43" t="s">
        <v>619</v>
      </c>
      <c r="B141" s="44" t="s">
        <v>810</v>
      </c>
      <c r="C141" s="44" t="s">
        <v>596</v>
      </c>
      <c r="D141" s="43" t="s">
        <v>990</v>
      </c>
      <c r="E141" s="48" t="s">
        <v>991</v>
      </c>
      <c r="F141" s="48" t="s">
        <v>992</v>
      </c>
      <c r="G141" s="43" t="s">
        <v>619</v>
      </c>
      <c r="H141" s="48" t="s">
        <v>992</v>
      </c>
      <c r="I141" s="48" t="s">
        <v>619</v>
      </c>
      <c r="J141" s="46" t="s">
        <v>148</v>
      </c>
      <c r="K141" s="45" t="s">
        <v>594</v>
      </c>
      <c r="L141" s="46" t="s">
        <v>153</v>
      </c>
      <c r="M141" s="46" t="s">
        <v>153</v>
      </c>
      <c r="N141" s="46" t="s">
        <v>153</v>
      </c>
    </row>
    <row r="142" spans="1:14" ht="34" customHeight="1" x14ac:dyDescent="0.3">
      <c r="A142" s="54" t="s">
        <v>619</v>
      </c>
      <c r="B142" s="44" t="s">
        <v>813</v>
      </c>
      <c r="C142" s="44" t="s">
        <v>632</v>
      </c>
      <c r="D142" s="54" t="s">
        <v>993</v>
      </c>
      <c r="E142" s="55" t="s">
        <v>994</v>
      </c>
      <c r="F142" s="55" t="s">
        <v>995</v>
      </c>
      <c r="G142" s="54" t="s">
        <v>619</v>
      </c>
      <c r="H142" s="55" t="s">
        <v>995</v>
      </c>
      <c r="I142" s="55" t="s">
        <v>619</v>
      </c>
      <c r="J142" s="46" t="s">
        <v>148</v>
      </c>
      <c r="K142" s="45" t="s">
        <v>594</v>
      </c>
      <c r="L142" s="46" t="s">
        <v>153</v>
      </c>
      <c r="M142" s="46" t="s">
        <v>153</v>
      </c>
      <c r="N142" s="46" t="s">
        <v>153</v>
      </c>
    </row>
    <row r="143" spans="1:14" ht="34" customHeight="1" x14ac:dyDescent="0.3">
      <c r="A143" s="43" t="s">
        <v>619</v>
      </c>
      <c r="B143" s="44" t="s">
        <v>996</v>
      </c>
      <c r="C143" s="44" t="s">
        <v>590</v>
      </c>
      <c r="D143" s="43" t="s">
        <v>997</v>
      </c>
      <c r="E143" s="48" t="s">
        <v>998</v>
      </c>
      <c r="F143" s="48" t="s">
        <v>424</v>
      </c>
      <c r="G143" s="43" t="s">
        <v>619</v>
      </c>
      <c r="H143" s="48" t="s">
        <v>424</v>
      </c>
      <c r="I143" s="48" t="s">
        <v>619</v>
      </c>
      <c r="J143" s="46" t="s">
        <v>148</v>
      </c>
      <c r="K143" s="45" t="s">
        <v>594</v>
      </c>
      <c r="L143" s="46" t="s">
        <v>153</v>
      </c>
      <c r="M143" s="46" t="s">
        <v>153</v>
      </c>
      <c r="N143" s="46" t="s">
        <v>153</v>
      </c>
    </row>
    <row r="144" spans="1:14" ht="34" customHeight="1" x14ac:dyDescent="0.3">
      <c r="A144" s="54" t="s">
        <v>619</v>
      </c>
      <c r="B144" s="44" t="s">
        <v>999</v>
      </c>
      <c r="C144" s="44" t="s">
        <v>596</v>
      </c>
      <c r="D144" s="54" t="s">
        <v>1000</v>
      </c>
      <c r="E144" s="55" t="s">
        <v>1001</v>
      </c>
      <c r="F144" s="55" t="s">
        <v>424</v>
      </c>
      <c r="G144" s="54" t="s">
        <v>619</v>
      </c>
      <c r="H144" s="55" t="s">
        <v>424</v>
      </c>
      <c r="I144" s="55" t="s">
        <v>619</v>
      </c>
      <c r="J144" s="46" t="s">
        <v>148</v>
      </c>
      <c r="K144" s="45" t="s">
        <v>594</v>
      </c>
      <c r="L144" s="46" t="s">
        <v>153</v>
      </c>
      <c r="M144" s="46" t="s">
        <v>153</v>
      </c>
      <c r="N144" s="46" t="s">
        <v>153</v>
      </c>
    </row>
    <row r="145" spans="1:14" ht="34" customHeight="1" x14ac:dyDescent="0.3">
      <c r="A145" s="43" t="s">
        <v>619</v>
      </c>
      <c r="B145" s="44" t="s">
        <v>1002</v>
      </c>
      <c r="C145" s="44" t="s">
        <v>632</v>
      </c>
      <c r="D145" s="43" t="s">
        <v>1003</v>
      </c>
      <c r="E145" s="48" t="s">
        <v>1004</v>
      </c>
      <c r="F145" s="48" t="s">
        <v>1005</v>
      </c>
      <c r="G145" s="43" t="s">
        <v>619</v>
      </c>
      <c r="H145" s="48" t="s">
        <v>1005</v>
      </c>
      <c r="I145" s="48" t="s">
        <v>619</v>
      </c>
      <c r="J145" s="46" t="s">
        <v>148</v>
      </c>
      <c r="K145" s="45" t="s">
        <v>594</v>
      </c>
      <c r="L145" s="46" t="s">
        <v>153</v>
      </c>
      <c r="M145" s="46" t="s">
        <v>153</v>
      </c>
      <c r="N145" s="46" t="s">
        <v>153</v>
      </c>
    </row>
    <row r="146" spans="1:14" ht="34" customHeight="1" x14ac:dyDescent="0.3">
      <c r="A146" s="54" t="s">
        <v>619</v>
      </c>
      <c r="B146" s="44" t="s">
        <v>699</v>
      </c>
      <c r="C146" s="44" t="s">
        <v>590</v>
      </c>
      <c r="D146" s="54" t="s">
        <v>1006</v>
      </c>
      <c r="E146" s="55" t="s">
        <v>1007</v>
      </c>
      <c r="F146" s="55" t="s">
        <v>781</v>
      </c>
      <c r="G146" s="54" t="s">
        <v>619</v>
      </c>
      <c r="H146" s="55" t="s">
        <v>781</v>
      </c>
      <c r="I146" s="55" t="s">
        <v>619</v>
      </c>
      <c r="J146" s="46" t="s">
        <v>148</v>
      </c>
      <c r="K146" s="45" t="s">
        <v>594</v>
      </c>
      <c r="L146" s="46" t="s">
        <v>153</v>
      </c>
      <c r="M146" s="46" t="s">
        <v>153</v>
      </c>
      <c r="N146" s="46" t="s">
        <v>153</v>
      </c>
    </row>
    <row r="147" spans="1:14" ht="34" customHeight="1" x14ac:dyDescent="0.3">
      <c r="A147" s="43" t="s">
        <v>619</v>
      </c>
      <c r="B147" s="44" t="s">
        <v>703</v>
      </c>
      <c r="C147" s="44" t="s">
        <v>596</v>
      </c>
      <c r="D147" s="43" t="s">
        <v>1008</v>
      </c>
      <c r="E147" s="48" t="s">
        <v>954</v>
      </c>
      <c r="F147" s="48" t="s">
        <v>1009</v>
      </c>
      <c r="G147" s="43" t="s">
        <v>619</v>
      </c>
      <c r="H147" s="48" t="s">
        <v>1009</v>
      </c>
      <c r="I147" s="48" t="s">
        <v>619</v>
      </c>
      <c r="J147" s="46" t="s">
        <v>148</v>
      </c>
      <c r="K147" s="45" t="s">
        <v>594</v>
      </c>
      <c r="L147" s="46" t="s">
        <v>153</v>
      </c>
      <c r="M147" s="46" t="s">
        <v>153</v>
      </c>
      <c r="N147" s="46" t="s">
        <v>153</v>
      </c>
    </row>
    <row r="148" spans="1:14" ht="34" customHeight="1" x14ac:dyDescent="0.3">
      <c r="A148" s="54" t="s">
        <v>619</v>
      </c>
      <c r="B148" s="44"/>
      <c r="C148" s="44"/>
      <c r="D148" s="54" t="s">
        <v>1010</v>
      </c>
      <c r="E148" s="55"/>
      <c r="F148" s="55"/>
      <c r="G148" s="54" t="s">
        <v>619</v>
      </c>
      <c r="H148" s="55"/>
      <c r="I148" s="55" t="s">
        <v>619</v>
      </c>
      <c r="J148" s="46" t="s">
        <v>148</v>
      </c>
      <c r="K148" s="45" t="s">
        <v>594</v>
      </c>
      <c r="L148" s="46" t="s">
        <v>153</v>
      </c>
      <c r="M148" s="46" t="s">
        <v>153</v>
      </c>
      <c r="N148" s="46" t="s">
        <v>153</v>
      </c>
    </row>
    <row r="149" spans="1:14" ht="34" customHeight="1" x14ac:dyDescent="0.3">
      <c r="A149" s="43" t="s">
        <v>619</v>
      </c>
      <c r="B149" s="44" t="s">
        <v>754</v>
      </c>
      <c r="C149" s="44" t="s">
        <v>755</v>
      </c>
      <c r="D149" s="43" t="s">
        <v>756</v>
      </c>
      <c r="E149" s="48" t="s">
        <v>757</v>
      </c>
      <c r="F149" s="48" t="s">
        <v>92</v>
      </c>
      <c r="G149" s="43" t="s">
        <v>619</v>
      </c>
      <c r="H149" s="48" t="s">
        <v>92</v>
      </c>
      <c r="I149" s="48" t="s">
        <v>619</v>
      </c>
      <c r="J149" s="46" t="s">
        <v>148</v>
      </c>
      <c r="K149" s="45" t="s">
        <v>594</v>
      </c>
      <c r="L149" s="46" t="s">
        <v>153</v>
      </c>
      <c r="M149" s="46" t="s">
        <v>153</v>
      </c>
      <c r="N149" s="46" t="s">
        <v>153</v>
      </c>
    </row>
    <row r="150" spans="1:14" ht="34" customHeight="1" x14ac:dyDescent="0.3">
      <c r="A150" s="54" t="s">
        <v>619</v>
      </c>
      <c r="B150" s="44" t="s">
        <v>1011</v>
      </c>
      <c r="C150" s="44" t="s">
        <v>590</v>
      </c>
      <c r="D150" s="54" t="s">
        <v>1012</v>
      </c>
      <c r="E150" s="55" t="s">
        <v>1013</v>
      </c>
      <c r="F150" s="55" t="s">
        <v>1014</v>
      </c>
      <c r="G150" s="54" t="s">
        <v>619</v>
      </c>
      <c r="H150" s="55" t="s">
        <v>1014</v>
      </c>
      <c r="I150" s="55" t="s">
        <v>619</v>
      </c>
      <c r="J150" s="46" t="s">
        <v>148</v>
      </c>
      <c r="K150" s="45" t="s">
        <v>594</v>
      </c>
      <c r="L150" s="46" t="s">
        <v>153</v>
      </c>
      <c r="M150" s="46" t="s">
        <v>153</v>
      </c>
      <c r="N150" s="46" t="s">
        <v>153</v>
      </c>
    </row>
    <row r="151" spans="1:14" ht="34" customHeight="1" x14ac:dyDescent="0.3">
      <c r="A151" s="43" t="s">
        <v>619</v>
      </c>
      <c r="B151" s="44" t="s">
        <v>1015</v>
      </c>
      <c r="C151" s="44" t="s">
        <v>596</v>
      </c>
      <c r="D151" s="43" t="s">
        <v>1016</v>
      </c>
      <c r="E151" s="48" t="s">
        <v>1017</v>
      </c>
      <c r="F151" s="48" t="s">
        <v>1018</v>
      </c>
      <c r="G151" s="43" t="s">
        <v>619</v>
      </c>
      <c r="H151" s="48" t="s">
        <v>1018</v>
      </c>
      <c r="I151" s="48" t="s">
        <v>619</v>
      </c>
      <c r="J151" s="46" t="s">
        <v>148</v>
      </c>
      <c r="K151" s="45" t="s">
        <v>594</v>
      </c>
      <c r="L151" s="46" t="s">
        <v>153</v>
      </c>
      <c r="M151" s="46" t="s">
        <v>153</v>
      </c>
      <c r="N151" s="46" t="s">
        <v>153</v>
      </c>
    </row>
    <row r="152" spans="1:14" ht="34" customHeight="1" x14ac:dyDescent="0.3">
      <c r="A152" s="54" t="s">
        <v>619</v>
      </c>
      <c r="B152" s="44" t="s">
        <v>1019</v>
      </c>
      <c r="C152" s="44" t="s">
        <v>632</v>
      </c>
      <c r="D152" s="54" t="s">
        <v>1020</v>
      </c>
      <c r="E152" s="55" t="s">
        <v>1021</v>
      </c>
      <c r="F152" s="55" t="s">
        <v>1022</v>
      </c>
      <c r="G152" s="54" t="s">
        <v>619</v>
      </c>
      <c r="H152" s="55" t="s">
        <v>1022</v>
      </c>
      <c r="I152" s="55" t="s">
        <v>619</v>
      </c>
      <c r="J152" s="46" t="s">
        <v>148</v>
      </c>
      <c r="K152" s="45" t="s">
        <v>594</v>
      </c>
      <c r="L152" s="46" t="s">
        <v>153</v>
      </c>
      <c r="M152" s="46" t="s">
        <v>153</v>
      </c>
      <c r="N152" s="46" t="s">
        <v>153</v>
      </c>
    </row>
    <row r="153" spans="1:14" ht="34" customHeight="1" x14ac:dyDescent="0.3">
      <c r="A153" s="43" t="s">
        <v>619</v>
      </c>
      <c r="B153" s="44" t="s">
        <v>1023</v>
      </c>
      <c r="C153" s="44" t="s">
        <v>637</v>
      </c>
      <c r="D153" s="43" t="s">
        <v>1024</v>
      </c>
      <c r="E153" s="48" t="s">
        <v>1025</v>
      </c>
      <c r="F153" s="48" t="s">
        <v>1026</v>
      </c>
      <c r="G153" s="43" t="s">
        <v>619</v>
      </c>
      <c r="H153" s="48" t="s">
        <v>1026</v>
      </c>
      <c r="I153" s="48" t="s">
        <v>619</v>
      </c>
      <c r="J153" s="46" t="s">
        <v>148</v>
      </c>
      <c r="K153" s="45" t="s">
        <v>594</v>
      </c>
      <c r="L153" s="46" t="s">
        <v>153</v>
      </c>
      <c r="M153" s="46" t="s">
        <v>153</v>
      </c>
      <c r="N153" s="46" t="s">
        <v>153</v>
      </c>
    </row>
    <row r="154" spans="1:14" ht="34" customHeight="1" x14ac:dyDescent="0.3">
      <c r="A154" s="54" t="s">
        <v>619</v>
      </c>
      <c r="B154" s="44" t="s">
        <v>699</v>
      </c>
      <c r="C154" s="44" t="s">
        <v>590</v>
      </c>
      <c r="D154" s="54" t="s">
        <v>1027</v>
      </c>
      <c r="E154" s="55" t="s">
        <v>1028</v>
      </c>
      <c r="F154" s="55" t="s">
        <v>1029</v>
      </c>
      <c r="G154" s="54" t="s">
        <v>619</v>
      </c>
      <c r="H154" s="55" t="s">
        <v>1029</v>
      </c>
      <c r="I154" s="55" t="s">
        <v>619</v>
      </c>
      <c r="J154" s="46" t="s">
        <v>148</v>
      </c>
      <c r="K154" s="45" t="s">
        <v>594</v>
      </c>
      <c r="L154" s="46" t="s">
        <v>153</v>
      </c>
      <c r="M154" s="46" t="s">
        <v>153</v>
      </c>
      <c r="N154" s="46" t="s">
        <v>153</v>
      </c>
    </row>
    <row r="155" spans="1:14" ht="34" customHeight="1" x14ac:dyDescent="0.3">
      <c r="A155" s="43" t="s">
        <v>619</v>
      </c>
      <c r="B155" s="44" t="s">
        <v>703</v>
      </c>
      <c r="C155" s="44" t="s">
        <v>596</v>
      </c>
      <c r="D155" s="43" t="s">
        <v>1030</v>
      </c>
      <c r="E155" s="48" t="s">
        <v>1031</v>
      </c>
      <c r="F155" s="48" t="s">
        <v>1032</v>
      </c>
      <c r="G155" s="43" t="s">
        <v>619</v>
      </c>
      <c r="H155" s="48" t="s">
        <v>1032</v>
      </c>
      <c r="I155" s="48" t="s">
        <v>619</v>
      </c>
      <c r="J155" s="46" t="s">
        <v>148</v>
      </c>
      <c r="K155" s="45" t="s">
        <v>594</v>
      </c>
      <c r="L155" s="46" t="s">
        <v>153</v>
      </c>
      <c r="M155" s="46" t="s">
        <v>153</v>
      </c>
      <c r="N155" s="46" t="s">
        <v>153</v>
      </c>
    </row>
    <row r="156" spans="1:14" ht="34" customHeight="1" x14ac:dyDescent="0.3">
      <c r="A156" s="54" t="s">
        <v>619</v>
      </c>
      <c r="B156" s="44"/>
      <c r="C156" s="44"/>
      <c r="D156" s="54" t="s">
        <v>1033</v>
      </c>
      <c r="E156" s="55"/>
      <c r="F156" s="55"/>
      <c r="G156" s="54" t="s">
        <v>619</v>
      </c>
      <c r="H156" s="55"/>
      <c r="I156" s="55" t="s">
        <v>619</v>
      </c>
      <c r="J156" s="46" t="s">
        <v>148</v>
      </c>
      <c r="K156" s="45" t="s">
        <v>594</v>
      </c>
      <c r="L156" s="46" t="s">
        <v>153</v>
      </c>
      <c r="M156" s="46" t="s">
        <v>153</v>
      </c>
      <c r="N156" s="46" t="s">
        <v>153</v>
      </c>
    </row>
    <row r="157" spans="1:14" ht="34" customHeight="1" x14ac:dyDescent="0.3">
      <c r="A157" s="43" t="s">
        <v>619</v>
      </c>
      <c r="B157" s="44" t="s">
        <v>754</v>
      </c>
      <c r="C157" s="44" t="s">
        <v>755</v>
      </c>
      <c r="D157" s="43" t="s">
        <v>756</v>
      </c>
      <c r="E157" s="48" t="s">
        <v>757</v>
      </c>
      <c r="F157" s="48" t="s">
        <v>92</v>
      </c>
      <c r="G157" s="43" t="s">
        <v>619</v>
      </c>
      <c r="H157" s="48" t="s">
        <v>92</v>
      </c>
      <c r="I157" s="48" t="s">
        <v>619</v>
      </c>
      <c r="J157" s="46" t="s">
        <v>148</v>
      </c>
      <c r="K157" s="45" t="s">
        <v>594</v>
      </c>
      <c r="L157" s="46" t="s">
        <v>153</v>
      </c>
      <c r="M157" s="46" t="s">
        <v>153</v>
      </c>
      <c r="N157" s="46" t="s">
        <v>153</v>
      </c>
    </row>
    <row r="158" spans="1:14" ht="34" customHeight="1" x14ac:dyDescent="0.3">
      <c r="A158" s="54" t="s">
        <v>619</v>
      </c>
      <c r="B158" s="44" t="s">
        <v>741</v>
      </c>
      <c r="C158" s="44" t="s">
        <v>590</v>
      </c>
      <c r="D158" s="54" t="s">
        <v>1034</v>
      </c>
      <c r="E158" s="55" t="s">
        <v>1035</v>
      </c>
      <c r="F158" s="55" t="s">
        <v>1036</v>
      </c>
      <c r="G158" s="54" t="s">
        <v>619</v>
      </c>
      <c r="H158" s="55" t="s">
        <v>1036</v>
      </c>
      <c r="I158" s="55" t="s">
        <v>619</v>
      </c>
      <c r="J158" s="46" t="s">
        <v>148</v>
      </c>
      <c r="K158" s="45" t="s">
        <v>594</v>
      </c>
      <c r="L158" s="46" t="s">
        <v>153</v>
      </c>
      <c r="M158" s="46" t="s">
        <v>153</v>
      </c>
      <c r="N158" s="46" t="s">
        <v>153</v>
      </c>
    </row>
    <row r="159" spans="1:14" ht="34" customHeight="1" x14ac:dyDescent="0.3">
      <c r="A159" s="43" t="s">
        <v>619</v>
      </c>
      <c r="B159" s="44" t="s">
        <v>747</v>
      </c>
      <c r="C159" s="44" t="s">
        <v>596</v>
      </c>
      <c r="D159" s="43" t="s">
        <v>1037</v>
      </c>
      <c r="E159" s="48" t="s">
        <v>1038</v>
      </c>
      <c r="F159" s="48" t="s">
        <v>1039</v>
      </c>
      <c r="G159" s="43" t="s">
        <v>619</v>
      </c>
      <c r="H159" s="48" t="s">
        <v>1039</v>
      </c>
      <c r="I159" s="48" t="s">
        <v>619</v>
      </c>
      <c r="J159" s="46" t="s">
        <v>148</v>
      </c>
      <c r="K159" s="45" t="s">
        <v>594</v>
      </c>
      <c r="L159" s="46" t="s">
        <v>153</v>
      </c>
      <c r="M159" s="46" t="s">
        <v>153</v>
      </c>
      <c r="N159" s="46" t="s">
        <v>153</v>
      </c>
    </row>
    <row r="160" spans="1:14" ht="34" customHeight="1" x14ac:dyDescent="0.3">
      <c r="A160" s="54" t="s">
        <v>619</v>
      </c>
      <c r="B160" s="44" t="s">
        <v>1040</v>
      </c>
      <c r="C160" s="44" t="s">
        <v>632</v>
      </c>
      <c r="D160" s="54" t="s">
        <v>1041</v>
      </c>
      <c r="E160" s="55" t="s">
        <v>1042</v>
      </c>
      <c r="F160" s="55" t="s">
        <v>1043</v>
      </c>
      <c r="G160" s="54" t="s">
        <v>619</v>
      </c>
      <c r="H160" s="55" t="s">
        <v>1043</v>
      </c>
      <c r="I160" s="55" t="s">
        <v>619</v>
      </c>
      <c r="J160" s="46" t="s">
        <v>148</v>
      </c>
      <c r="K160" s="45" t="s">
        <v>594</v>
      </c>
      <c r="L160" s="46" t="s">
        <v>153</v>
      </c>
      <c r="M160" s="46" t="s">
        <v>153</v>
      </c>
      <c r="N160" s="46" t="s">
        <v>153</v>
      </c>
    </row>
    <row r="161" spans="1:14" ht="34" customHeight="1" x14ac:dyDescent="0.3">
      <c r="A161" s="43" t="s">
        <v>619</v>
      </c>
      <c r="B161" s="44" t="s">
        <v>1044</v>
      </c>
      <c r="C161" s="44" t="s">
        <v>590</v>
      </c>
      <c r="D161" s="43" t="s">
        <v>1045</v>
      </c>
      <c r="E161" s="48" t="s">
        <v>1046</v>
      </c>
      <c r="F161" s="48" t="s">
        <v>1047</v>
      </c>
      <c r="G161" s="43" t="s">
        <v>619</v>
      </c>
      <c r="H161" s="48" t="s">
        <v>1047</v>
      </c>
      <c r="I161" s="48" t="s">
        <v>619</v>
      </c>
      <c r="J161" s="46" t="s">
        <v>148</v>
      </c>
      <c r="K161" s="45" t="s">
        <v>594</v>
      </c>
      <c r="L161" s="46" t="s">
        <v>153</v>
      </c>
      <c r="M161" s="46" t="s">
        <v>153</v>
      </c>
      <c r="N161" s="46" t="s">
        <v>153</v>
      </c>
    </row>
    <row r="162" spans="1:14" ht="34" customHeight="1" x14ac:dyDescent="0.3">
      <c r="A162" s="54" t="s">
        <v>619</v>
      </c>
      <c r="B162" s="44" t="s">
        <v>1048</v>
      </c>
      <c r="C162" s="44" t="s">
        <v>596</v>
      </c>
      <c r="D162" s="54" t="s">
        <v>1049</v>
      </c>
      <c r="E162" s="55" t="s">
        <v>1050</v>
      </c>
      <c r="F162" s="55" t="s">
        <v>1051</v>
      </c>
      <c r="G162" s="54" t="s">
        <v>619</v>
      </c>
      <c r="H162" s="55" t="s">
        <v>1051</v>
      </c>
      <c r="I162" s="55" t="s">
        <v>619</v>
      </c>
      <c r="J162" s="46" t="s">
        <v>148</v>
      </c>
      <c r="K162" s="45" t="s">
        <v>594</v>
      </c>
      <c r="L162" s="46" t="s">
        <v>153</v>
      </c>
      <c r="M162" s="46" t="s">
        <v>153</v>
      </c>
      <c r="N162" s="46" t="s">
        <v>153</v>
      </c>
    </row>
    <row r="163" spans="1:14" ht="34" customHeight="1" x14ac:dyDescent="0.3">
      <c r="A163" s="43" t="s">
        <v>619</v>
      </c>
      <c r="B163" s="44" t="s">
        <v>1052</v>
      </c>
      <c r="C163" s="44" t="s">
        <v>637</v>
      </c>
      <c r="D163" s="43" t="s">
        <v>1053</v>
      </c>
      <c r="E163" s="48" t="s">
        <v>1054</v>
      </c>
      <c r="F163" s="48" t="s">
        <v>1055</v>
      </c>
      <c r="G163" s="43" t="s">
        <v>619</v>
      </c>
      <c r="H163" s="48" t="s">
        <v>1055</v>
      </c>
      <c r="I163" s="48" t="s">
        <v>619</v>
      </c>
      <c r="J163" s="46" t="s">
        <v>148</v>
      </c>
      <c r="K163" s="45" t="s">
        <v>594</v>
      </c>
      <c r="L163" s="46" t="s">
        <v>153</v>
      </c>
      <c r="M163" s="46" t="s">
        <v>153</v>
      </c>
      <c r="N163" s="46" t="s">
        <v>153</v>
      </c>
    </row>
    <row r="164" spans="1:14" ht="34" customHeight="1" x14ac:dyDescent="0.3">
      <c r="A164" s="54" t="s">
        <v>619</v>
      </c>
      <c r="B164" s="44" t="s">
        <v>699</v>
      </c>
      <c r="C164" s="44" t="s">
        <v>590</v>
      </c>
      <c r="D164" s="54" t="s">
        <v>1056</v>
      </c>
      <c r="E164" s="55" t="s">
        <v>1057</v>
      </c>
      <c r="F164" s="55" t="s">
        <v>781</v>
      </c>
      <c r="G164" s="54" t="s">
        <v>619</v>
      </c>
      <c r="H164" s="55" t="s">
        <v>781</v>
      </c>
      <c r="I164" s="55" t="s">
        <v>619</v>
      </c>
      <c r="J164" s="46" t="s">
        <v>148</v>
      </c>
      <c r="K164" s="45" t="s">
        <v>594</v>
      </c>
      <c r="L164" s="46" t="s">
        <v>153</v>
      </c>
      <c r="M164" s="46" t="s">
        <v>153</v>
      </c>
      <c r="N164" s="46" t="s">
        <v>153</v>
      </c>
    </row>
    <row r="165" spans="1:14" ht="34" customHeight="1" x14ac:dyDescent="0.3">
      <c r="A165" s="43" t="s">
        <v>619</v>
      </c>
      <c r="B165" s="44" t="s">
        <v>1058</v>
      </c>
      <c r="C165" s="44" t="s">
        <v>596</v>
      </c>
      <c r="D165" s="43" t="s">
        <v>1059</v>
      </c>
      <c r="E165" s="48" t="s">
        <v>1060</v>
      </c>
      <c r="F165" s="48" t="s">
        <v>923</v>
      </c>
      <c r="G165" s="43" t="s">
        <v>619</v>
      </c>
      <c r="H165" s="48" t="s">
        <v>923</v>
      </c>
      <c r="I165" s="48" t="s">
        <v>619</v>
      </c>
      <c r="J165" s="46" t="s">
        <v>148</v>
      </c>
      <c r="K165" s="45" t="s">
        <v>594</v>
      </c>
      <c r="L165" s="46" t="s">
        <v>153</v>
      </c>
      <c r="M165" s="46" t="s">
        <v>153</v>
      </c>
      <c r="N165" s="46" t="s">
        <v>153</v>
      </c>
    </row>
    <row r="166" spans="1:14" ht="34" customHeight="1" x14ac:dyDescent="0.3">
      <c r="A166" s="54" t="s">
        <v>619</v>
      </c>
      <c r="B166" s="44" t="s">
        <v>1061</v>
      </c>
      <c r="C166" s="44" t="s">
        <v>632</v>
      </c>
      <c r="D166" s="54" t="s">
        <v>1062</v>
      </c>
      <c r="E166" s="55" t="s">
        <v>1063</v>
      </c>
      <c r="F166" s="55" t="s">
        <v>1064</v>
      </c>
      <c r="G166" s="54" t="s">
        <v>619</v>
      </c>
      <c r="H166" s="55" t="s">
        <v>1064</v>
      </c>
      <c r="I166" s="55" t="s">
        <v>619</v>
      </c>
      <c r="J166" s="46" t="s">
        <v>148</v>
      </c>
      <c r="K166" s="45" t="s">
        <v>594</v>
      </c>
      <c r="L166" s="46" t="s">
        <v>153</v>
      </c>
      <c r="M166" s="46" t="s">
        <v>153</v>
      </c>
      <c r="N166" s="46" t="s">
        <v>153</v>
      </c>
    </row>
    <row r="167" spans="1:14" ht="34" customHeight="1" x14ac:dyDescent="0.3">
      <c r="A167" s="43" t="s">
        <v>619</v>
      </c>
      <c r="B167" s="44"/>
      <c r="C167" s="44"/>
      <c r="D167" s="43" t="s">
        <v>1065</v>
      </c>
      <c r="E167" s="48"/>
      <c r="F167" s="48"/>
      <c r="G167" s="43" t="s">
        <v>619</v>
      </c>
      <c r="H167" s="48"/>
      <c r="I167" s="48" t="s">
        <v>619</v>
      </c>
      <c r="J167" s="46" t="s">
        <v>148</v>
      </c>
      <c r="K167" s="45" t="s">
        <v>594</v>
      </c>
      <c r="L167" s="46" t="s">
        <v>153</v>
      </c>
      <c r="M167" s="46" t="s">
        <v>153</v>
      </c>
      <c r="N167" s="46" t="s">
        <v>153</v>
      </c>
    </row>
    <row r="168" spans="1:14" ht="34" customHeight="1" x14ac:dyDescent="0.3">
      <c r="A168" s="54" t="s">
        <v>619</v>
      </c>
      <c r="B168" s="44" t="s">
        <v>754</v>
      </c>
      <c r="C168" s="44" t="s">
        <v>755</v>
      </c>
      <c r="D168" s="54" t="s">
        <v>755</v>
      </c>
      <c r="E168" s="55" t="s">
        <v>757</v>
      </c>
      <c r="F168" s="55" t="s">
        <v>92</v>
      </c>
      <c r="G168" s="54" t="s">
        <v>619</v>
      </c>
      <c r="H168" s="55" t="s">
        <v>92</v>
      </c>
      <c r="I168" s="55" t="s">
        <v>619</v>
      </c>
      <c r="J168" s="46" t="s">
        <v>148</v>
      </c>
      <c r="K168" s="45" t="s">
        <v>594</v>
      </c>
      <c r="L168" s="46" t="s">
        <v>153</v>
      </c>
      <c r="M168" s="46" t="s">
        <v>153</v>
      </c>
      <c r="N168" s="46" t="s">
        <v>153</v>
      </c>
    </row>
    <row r="169" spans="1:14" ht="34" customHeight="1" x14ac:dyDescent="0.3">
      <c r="A169" s="43" t="s">
        <v>1066</v>
      </c>
      <c r="B169" s="44" t="s">
        <v>1067</v>
      </c>
      <c r="C169" s="44" t="s">
        <v>590</v>
      </c>
      <c r="D169" s="43" t="s">
        <v>1068</v>
      </c>
      <c r="E169" s="48" t="s">
        <v>1069</v>
      </c>
      <c r="F169" s="48" t="s">
        <v>1070</v>
      </c>
      <c r="G169" s="43" t="s">
        <v>1066</v>
      </c>
      <c r="H169" s="48" t="s">
        <v>1070</v>
      </c>
      <c r="I169" s="48" t="s">
        <v>1066</v>
      </c>
      <c r="J169" s="46" t="s">
        <v>148</v>
      </c>
      <c r="K169" s="45" t="s">
        <v>594</v>
      </c>
      <c r="L169" s="46" t="s">
        <v>153</v>
      </c>
      <c r="M169" s="46" t="s">
        <v>153</v>
      </c>
      <c r="N169" s="46" t="s">
        <v>153</v>
      </c>
    </row>
    <row r="170" spans="1:14" ht="34" customHeight="1" x14ac:dyDescent="0.3">
      <c r="A170" s="54" t="s">
        <v>1066</v>
      </c>
      <c r="B170" s="44" t="s">
        <v>1071</v>
      </c>
      <c r="C170" s="44" t="s">
        <v>596</v>
      </c>
      <c r="D170" s="54" t="s">
        <v>1072</v>
      </c>
      <c r="E170" s="55" t="s">
        <v>1073</v>
      </c>
      <c r="F170" s="55" t="s">
        <v>1074</v>
      </c>
      <c r="G170" s="54" t="s">
        <v>1066</v>
      </c>
      <c r="H170" s="55" t="s">
        <v>1074</v>
      </c>
      <c r="I170" s="55" t="s">
        <v>1066</v>
      </c>
      <c r="J170" s="46" t="s">
        <v>148</v>
      </c>
      <c r="K170" s="45" t="s">
        <v>594</v>
      </c>
      <c r="L170" s="46" t="s">
        <v>153</v>
      </c>
      <c r="M170" s="46" t="s">
        <v>153</v>
      </c>
      <c r="N170" s="46" t="s">
        <v>153</v>
      </c>
    </row>
    <row r="171" spans="1:14" ht="34" customHeight="1" x14ac:dyDescent="0.3">
      <c r="A171" s="43" t="s">
        <v>1075</v>
      </c>
      <c r="B171" s="44" t="s">
        <v>1076</v>
      </c>
      <c r="C171" s="44">
        <v>1</v>
      </c>
      <c r="D171" s="43" t="s">
        <v>1077</v>
      </c>
      <c r="E171" s="48" t="s">
        <v>1078</v>
      </c>
      <c r="F171" s="48" t="s">
        <v>1079</v>
      </c>
      <c r="G171" s="43" t="s">
        <v>1075</v>
      </c>
      <c r="H171" s="48" t="s">
        <v>1079</v>
      </c>
      <c r="I171" s="48" t="s">
        <v>1075</v>
      </c>
      <c r="J171" s="46" t="s">
        <v>148</v>
      </c>
      <c r="K171" s="45" t="s">
        <v>594</v>
      </c>
      <c r="L171" s="46" t="s">
        <v>153</v>
      </c>
      <c r="M171" s="46" t="s">
        <v>153</v>
      </c>
      <c r="N171" s="46" t="s">
        <v>153</v>
      </c>
    </row>
    <row r="172" spans="1:14" ht="34" customHeight="1" x14ac:dyDescent="0.3">
      <c r="A172" s="54" t="s">
        <v>1075</v>
      </c>
      <c r="B172" s="44" t="s">
        <v>1080</v>
      </c>
      <c r="C172" s="44">
        <v>2</v>
      </c>
      <c r="D172" s="54" t="s">
        <v>1081</v>
      </c>
      <c r="E172" s="55" t="s">
        <v>1082</v>
      </c>
      <c r="F172" s="55" t="s">
        <v>1083</v>
      </c>
      <c r="G172" s="54" t="s">
        <v>1075</v>
      </c>
      <c r="H172" s="55" t="s">
        <v>1083</v>
      </c>
      <c r="I172" s="55" t="s">
        <v>1075</v>
      </c>
      <c r="J172" s="46" t="s">
        <v>148</v>
      </c>
      <c r="K172" s="45" t="s">
        <v>594</v>
      </c>
      <c r="L172" s="46" t="s">
        <v>153</v>
      </c>
      <c r="M172" s="46" t="s">
        <v>153</v>
      </c>
      <c r="N172" s="46" t="s">
        <v>153</v>
      </c>
    </row>
    <row r="173" spans="1:14" ht="34" customHeight="1" x14ac:dyDescent="0.3">
      <c r="A173" s="43" t="s">
        <v>1075</v>
      </c>
      <c r="B173" s="44" t="s">
        <v>1084</v>
      </c>
      <c r="C173" s="44">
        <v>3</v>
      </c>
      <c r="D173" s="43" t="s">
        <v>1085</v>
      </c>
      <c r="E173" s="48" t="s">
        <v>1086</v>
      </c>
      <c r="F173" s="48" t="s">
        <v>1087</v>
      </c>
      <c r="G173" s="43" t="s">
        <v>1075</v>
      </c>
      <c r="H173" s="48" t="s">
        <v>1087</v>
      </c>
      <c r="I173" s="48" t="s">
        <v>1075</v>
      </c>
      <c r="J173" s="46" t="s">
        <v>148</v>
      </c>
      <c r="K173" s="45" t="s">
        <v>594</v>
      </c>
      <c r="L173" s="46" t="s">
        <v>153</v>
      </c>
      <c r="M173" s="46" t="s">
        <v>153</v>
      </c>
      <c r="N173" s="46" t="s">
        <v>153</v>
      </c>
    </row>
    <row r="174" spans="1:14" ht="34" customHeight="1" x14ac:dyDescent="0.3">
      <c r="A174" s="54" t="s">
        <v>1075</v>
      </c>
      <c r="B174" s="44" t="s">
        <v>1088</v>
      </c>
      <c r="C174" s="44">
        <v>4</v>
      </c>
      <c r="D174" s="54" t="s">
        <v>1089</v>
      </c>
      <c r="E174" s="55" t="s">
        <v>1090</v>
      </c>
      <c r="F174" s="55" t="s">
        <v>236</v>
      </c>
      <c r="G174" s="54" t="s">
        <v>1075</v>
      </c>
      <c r="H174" s="55" t="s">
        <v>236</v>
      </c>
      <c r="I174" s="55" t="s">
        <v>1075</v>
      </c>
      <c r="J174" s="46" t="s">
        <v>148</v>
      </c>
      <c r="K174" s="45" t="s">
        <v>594</v>
      </c>
      <c r="L174" s="46" t="s">
        <v>153</v>
      </c>
      <c r="M174" s="46" t="s">
        <v>153</v>
      </c>
      <c r="N174" s="46" t="s">
        <v>153</v>
      </c>
    </row>
    <row r="175" spans="1:14" ht="34" customHeight="1" x14ac:dyDescent="0.3">
      <c r="A175" s="43" t="s">
        <v>1075</v>
      </c>
      <c r="B175" s="44" t="s">
        <v>1091</v>
      </c>
      <c r="C175" s="44">
        <v>5</v>
      </c>
      <c r="D175" s="43" t="s">
        <v>1092</v>
      </c>
      <c r="E175" s="48" t="s">
        <v>1093</v>
      </c>
      <c r="F175" s="48" t="s">
        <v>236</v>
      </c>
      <c r="G175" s="43" t="s">
        <v>1075</v>
      </c>
      <c r="H175" s="48" t="s">
        <v>236</v>
      </c>
      <c r="I175" s="48" t="s">
        <v>1075</v>
      </c>
      <c r="J175" s="46" t="s">
        <v>148</v>
      </c>
      <c r="K175" s="45" t="s">
        <v>594</v>
      </c>
      <c r="L175" s="46" t="s">
        <v>153</v>
      </c>
      <c r="M175" s="46" t="s">
        <v>153</v>
      </c>
      <c r="N175" s="46" t="s">
        <v>153</v>
      </c>
    </row>
    <row r="176" spans="1:14" ht="34" customHeight="1" x14ac:dyDescent="0.3">
      <c r="A176" s="54" t="s">
        <v>1075</v>
      </c>
      <c r="B176" s="44" t="s">
        <v>1094</v>
      </c>
      <c r="C176" s="44" t="s">
        <v>590</v>
      </c>
      <c r="D176" s="54" t="s">
        <v>1095</v>
      </c>
      <c r="E176" s="55" t="s">
        <v>1096</v>
      </c>
      <c r="F176" s="55" t="s">
        <v>236</v>
      </c>
      <c r="G176" s="54" t="s">
        <v>1075</v>
      </c>
      <c r="H176" s="55" t="s">
        <v>236</v>
      </c>
      <c r="I176" s="55" t="s">
        <v>1075</v>
      </c>
      <c r="J176" s="46" t="s">
        <v>148</v>
      </c>
      <c r="K176" s="45" t="s">
        <v>594</v>
      </c>
      <c r="L176" s="46" t="s">
        <v>153</v>
      </c>
      <c r="M176" s="46" t="s">
        <v>153</v>
      </c>
      <c r="N176" s="46" t="s">
        <v>153</v>
      </c>
    </row>
    <row r="177" spans="1:14" ht="34" customHeight="1" x14ac:dyDescent="0.3">
      <c r="A177" s="43" t="s">
        <v>1075</v>
      </c>
      <c r="B177" s="44" t="s">
        <v>1097</v>
      </c>
      <c r="C177" s="44" t="s">
        <v>596</v>
      </c>
      <c r="D177" s="43" t="s">
        <v>1098</v>
      </c>
      <c r="E177" s="48" t="s">
        <v>1099</v>
      </c>
      <c r="F177" s="48" t="s">
        <v>236</v>
      </c>
      <c r="G177" s="43" t="s">
        <v>1075</v>
      </c>
      <c r="H177" s="48" t="s">
        <v>236</v>
      </c>
      <c r="I177" s="48" t="s">
        <v>1075</v>
      </c>
      <c r="J177" s="46" t="s">
        <v>148</v>
      </c>
      <c r="K177" s="45" t="s">
        <v>594</v>
      </c>
      <c r="L177" s="46" t="s">
        <v>153</v>
      </c>
      <c r="M177" s="46" t="s">
        <v>153</v>
      </c>
      <c r="N177" s="46" t="s">
        <v>153</v>
      </c>
    </row>
    <row r="178" spans="1:14" ht="34" customHeight="1" x14ac:dyDescent="0.3">
      <c r="A178" s="54" t="s">
        <v>1075</v>
      </c>
      <c r="B178" s="44" t="s">
        <v>1100</v>
      </c>
      <c r="C178" s="44">
        <v>1</v>
      </c>
      <c r="D178" s="54" t="s">
        <v>1101</v>
      </c>
      <c r="E178" s="55" t="s">
        <v>1102</v>
      </c>
      <c r="F178" s="55" t="s">
        <v>1103</v>
      </c>
      <c r="G178" s="54" t="s">
        <v>1075</v>
      </c>
      <c r="H178" s="55" t="s">
        <v>1103</v>
      </c>
      <c r="I178" s="55" t="s">
        <v>1075</v>
      </c>
      <c r="J178" s="46" t="s">
        <v>148</v>
      </c>
      <c r="K178" s="45" t="s">
        <v>594</v>
      </c>
      <c r="L178" s="46" t="s">
        <v>153</v>
      </c>
      <c r="M178" s="46" t="s">
        <v>153</v>
      </c>
      <c r="N178" s="46" t="s">
        <v>153</v>
      </c>
    </row>
    <row r="179" spans="1:14" ht="34" customHeight="1" x14ac:dyDescent="0.3">
      <c r="A179" s="43" t="s">
        <v>1075</v>
      </c>
      <c r="B179" s="44" t="s">
        <v>1104</v>
      </c>
      <c r="C179" s="44">
        <v>2</v>
      </c>
      <c r="D179" s="43" t="s">
        <v>1105</v>
      </c>
      <c r="E179" s="48" t="s">
        <v>1106</v>
      </c>
      <c r="F179" s="48" t="s">
        <v>236</v>
      </c>
      <c r="G179" s="43" t="s">
        <v>1075</v>
      </c>
      <c r="H179" s="48" t="s">
        <v>236</v>
      </c>
      <c r="I179" s="48" t="s">
        <v>1075</v>
      </c>
      <c r="J179" s="46" t="s">
        <v>148</v>
      </c>
      <c r="K179" s="45" t="s">
        <v>594</v>
      </c>
      <c r="L179" s="46" t="s">
        <v>153</v>
      </c>
      <c r="M179" s="46" t="s">
        <v>153</v>
      </c>
      <c r="N179" s="46" t="s">
        <v>153</v>
      </c>
    </row>
    <row r="180" spans="1:14" ht="34" customHeight="1" x14ac:dyDescent="0.3">
      <c r="A180" s="54" t="s">
        <v>809</v>
      </c>
      <c r="B180" s="44" t="s">
        <v>699</v>
      </c>
      <c r="C180" s="44" t="s">
        <v>590</v>
      </c>
      <c r="D180" s="54" t="s">
        <v>1107</v>
      </c>
      <c r="E180" s="55" t="s">
        <v>1108</v>
      </c>
      <c r="F180" s="55" t="s">
        <v>781</v>
      </c>
      <c r="G180" s="54" t="s">
        <v>809</v>
      </c>
      <c r="H180" s="55" t="s">
        <v>781</v>
      </c>
      <c r="I180" s="55" t="s">
        <v>809</v>
      </c>
      <c r="J180" s="46" t="s">
        <v>148</v>
      </c>
      <c r="K180" s="45" t="s">
        <v>594</v>
      </c>
      <c r="L180" s="46" t="s">
        <v>153</v>
      </c>
      <c r="M180" s="46" t="s">
        <v>153</v>
      </c>
      <c r="N180" s="46" t="s">
        <v>153</v>
      </c>
    </row>
    <row r="181" spans="1:14" ht="34" customHeight="1" x14ac:dyDescent="0.3">
      <c r="A181" s="43" t="s">
        <v>809</v>
      </c>
      <c r="B181" s="44" t="s">
        <v>703</v>
      </c>
      <c r="C181" s="44" t="s">
        <v>596</v>
      </c>
      <c r="D181" s="43" t="s">
        <v>1109</v>
      </c>
      <c r="E181" s="48" t="s">
        <v>1110</v>
      </c>
      <c r="F181" s="48" t="s">
        <v>1111</v>
      </c>
      <c r="G181" s="43" t="s">
        <v>809</v>
      </c>
      <c r="H181" s="48" t="s">
        <v>1111</v>
      </c>
      <c r="I181" s="48" t="s">
        <v>809</v>
      </c>
      <c r="J181" s="46" t="s">
        <v>148</v>
      </c>
      <c r="K181" s="45" t="s">
        <v>594</v>
      </c>
      <c r="L181" s="46" t="s">
        <v>153</v>
      </c>
      <c r="M181" s="46" t="s">
        <v>153</v>
      </c>
      <c r="N181" s="46" t="s">
        <v>153</v>
      </c>
    </row>
    <row r="182" spans="1:14" ht="34" customHeight="1" x14ac:dyDescent="0.3">
      <c r="A182" s="54" t="s">
        <v>809</v>
      </c>
      <c r="B182" s="44"/>
      <c r="C182" s="44"/>
      <c r="D182" s="54" t="s">
        <v>1112</v>
      </c>
      <c r="E182" s="55"/>
      <c r="F182" s="55"/>
      <c r="G182" s="54" t="s">
        <v>809</v>
      </c>
      <c r="H182" s="55"/>
      <c r="I182" s="55" t="s">
        <v>809</v>
      </c>
      <c r="J182" s="46" t="s">
        <v>148</v>
      </c>
      <c r="K182" s="45" t="s">
        <v>594</v>
      </c>
      <c r="L182" s="46" t="s">
        <v>153</v>
      </c>
      <c r="M182" s="46" t="s">
        <v>153</v>
      </c>
      <c r="N182" s="46" t="s">
        <v>153</v>
      </c>
    </row>
    <row r="183" spans="1:14" ht="34" customHeight="1" x14ac:dyDescent="0.3">
      <c r="A183" s="43" t="s">
        <v>809</v>
      </c>
      <c r="B183" s="44" t="s">
        <v>754</v>
      </c>
      <c r="C183" s="44" t="s">
        <v>755</v>
      </c>
      <c r="D183" s="43" t="s">
        <v>756</v>
      </c>
      <c r="E183" s="48" t="s">
        <v>757</v>
      </c>
      <c r="F183" s="48" t="s">
        <v>92</v>
      </c>
      <c r="G183" s="43" t="s">
        <v>809</v>
      </c>
      <c r="H183" s="48" t="s">
        <v>92</v>
      </c>
      <c r="I183" s="48" t="s">
        <v>809</v>
      </c>
      <c r="J183" s="46" t="s">
        <v>148</v>
      </c>
      <c r="K183" s="45" t="s">
        <v>594</v>
      </c>
      <c r="L183" s="46" t="s">
        <v>153</v>
      </c>
      <c r="M183" s="46" t="s">
        <v>153</v>
      </c>
      <c r="N183" s="46" t="s">
        <v>153</v>
      </c>
    </row>
    <row r="184" spans="1:14" ht="34" customHeight="1" x14ac:dyDescent="0.3">
      <c r="A184" s="54" t="s">
        <v>1113</v>
      </c>
      <c r="B184" s="44" t="s">
        <v>1100</v>
      </c>
      <c r="C184" s="44">
        <v>1</v>
      </c>
      <c r="D184" s="54" t="s">
        <v>1114</v>
      </c>
      <c r="E184" s="55" t="s">
        <v>1115</v>
      </c>
      <c r="F184" s="55" t="s">
        <v>1116</v>
      </c>
      <c r="G184" s="54" t="s">
        <v>1113</v>
      </c>
      <c r="H184" s="55" t="s">
        <v>1116</v>
      </c>
      <c r="I184" s="55" t="s">
        <v>1113</v>
      </c>
      <c r="J184" s="46" t="s">
        <v>148</v>
      </c>
      <c r="K184" s="45" t="s">
        <v>594</v>
      </c>
      <c r="L184" s="46" t="s">
        <v>153</v>
      </c>
      <c r="M184" s="46" t="s">
        <v>153</v>
      </c>
      <c r="N184" s="46" t="s">
        <v>153</v>
      </c>
    </row>
    <row r="185" spans="1:14" ht="34" customHeight="1" x14ac:dyDescent="0.3">
      <c r="A185" s="43" t="s">
        <v>1113</v>
      </c>
      <c r="B185" s="44" t="s">
        <v>1104</v>
      </c>
      <c r="C185" s="44">
        <v>2</v>
      </c>
      <c r="D185" s="43" t="s">
        <v>1117</v>
      </c>
      <c r="E185" s="48" t="s">
        <v>1118</v>
      </c>
      <c r="F185" s="48" t="s">
        <v>1119</v>
      </c>
      <c r="G185" s="43" t="s">
        <v>1113</v>
      </c>
      <c r="H185" s="48" t="s">
        <v>1119</v>
      </c>
      <c r="I185" s="48" t="s">
        <v>1113</v>
      </c>
      <c r="J185" s="46" t="s">
        <v>148</v>
      </c>
      <c r="K185" s="45" t="s">
        <v>594</v>
      </c>
      <c r="L185" s="46" t="s">
        <v>153</v>
      </c>
      <c r="M185" s="46" t="s">
        <v>153</v>
      </c>
      <c r="N185" s="46" t="s">
        <v>153</v>
      </c>
    </row>
    <row r="186" spans="1:14" ht="34" customHeight="1" x14ac:dyDescent="0.3">
      <c r="A186" s="54" t="s">
        <v>1113</v>
      </c>
      <c r="B186" s="44" t="s">
        <v>1120</v>
      </c>
      <c r="C186" s="44" t="s">
        <v>632</v>
      </c>
      <c r="D186" s="54" t="s">
        <v>1121</v>
      </c>
      <c r="E186" s="55" t="s">
        <v>1122</v>
      </c>
      <c r="F186" s="55" t="s">
        <v>1123</v>
      </c>
      <c r="G186" s="54" t="s">
        <v>1113</v>
      </c>
      <c r="H186" s="55" t="s">
        <v>1123</v>
      </c>
      <c r="I186" s="55" t="s">
        <v>1113</v>
      </c>
      <c r="J186" s="46" t="s">
        <v>148</v>
      </c>
      <c r="K186" s="45" t="s">
        <v>594</v>
      </c>
      <c r="L186" s="46" t="s">
        <v>153</v>
      </c>
      <c r="M186" s="46" t="s">
        <v>153</v>
      </c>
      <c r="N186" s="46" t="s">
        <v>153</v>
      </c>
    </row>
    <row r="187" spans="1:14" ht="34" customHeight="1" x14ac:dyDescent="0.3">
      <c r="A187" s="43" t="s">
        <v>809</v>
      </c>
      <c r="B187" s="44" t="s">
        <v>699</v>
      </c>
      <c r="C187" s="44" t="s">
        <v>590</v>
      </c>
      <c r="D187" s="43" t="s">
        <v>1124</v>
      </c>
      <c r="E187" s="48" t="s">
        <v>1125</v>
      </c>
      <c r="F187" s="48" t="s">
        <v>781</v>
      </c>
      <c r="G187" s="43" t="s">
        <v>809</v>
      </c>
      <c r="H187" s="48" t="s">
        <v>781</v>
      </c>
      <c r="I187" s="48" t="s">
        <v>809</v>
      </c>
      <c r="J187" s="46" t="s">
        <v>148</v>
      </c>
      <c r="K187" s="45" t="s">
        <v>594</v>
      </c>
      <c r="L187" s="46" t="s">
        <v>153</v>
      </c>
      <c r="M187" s="46" t="s">
        <v>153</v>
      </c>
      <c r="N187" s="46" t="s">
        <v>153</v>
      </c>
    </row>
    <row r="188" spans="1:14" ht="34" customHeight="1" x14ac:dyDescent="0.3">
      <c r="A188" s="54" t="s">
        <v>809</v>
      </c>
      <c r="B188" s="44" t="s">
        <v>703</v>
      </c>
      <c r="C188" s="44" t="s">
        <v>596</v>
      </c>
      <c r="D188" s="54" t="s">
        <v>1109</v>
      </c>
      <c r="E188" s="55" t="s">
        <v>1126</v>
      </c>
      <c r="F188" s="55" t="s">
        <v>1111</v>
      </c>
      <c r="G188" s="54" t="s">
        <v>809</v>
      </c>
      <c r="H188" s="55" t="s">
        <v>1111</v>
      </c>
      <c r="I188" s="55" t="s">
        <v>809</v>
      </c>
      <c r="J188" s="46" t="s">
        <v>148</v>
      </c>
      <c r="K188" s="45" t="s">
        <v>594</v>
      </c>
      <c r="L188" s="46" t="s">
        <v>153</v>
      </c>
      <c r="M188" s="46" t="s">
        <v>153</v>
      </c>
      <c r="N188" s="46" t="s">
        <v>153</v>
      </c>
    </row>
    <row r="189" spans="1:14" ht="34" customHeight="1" x14ac:dyDescent="0.3">
      <c r="A189" s="43" t="s">
        <v>809</v>
      </c>
      <c r="B189" s="44"/>
      <c r="C189" s="44"/>
      <c r="D189" s="43" t="s">
        <v>1127</v>
      </c>
      <c r="E189" s="48"/>
      <c r="F189" s="48"/>
      <c r="G189" s="43" t="s">
        <v>809</v>
      </c>
      <c r="H189" s="48"/>
      <c r="I189" s="48" t="s">
        <v>809</v>
      </c>
      <c r="J189" s="46" t="s">
        <v>148</v>
      </c>
      <c r="K189" s="45" t="s">
        <v>594</v>
      </c>
      <c r="L189" s="46" t="s">
        <v>153</v>
      </c>
      <c r="M189" s="46" t="s">
        <v>153</v>
      </c>
      <c r="N189" s="46" t="s">
        <v>153</v>
      </c>
    </row>
    <row r="190" spans="1:14" ht="34" customHeight="1" x14ac:dyDescent="0.3">
      <c r="A190" s="54" t="s">
        <v>809</v>
      </c>
      <c r="B190" s="44" t="s">
        <v>754</v>
      </c>
      <c r="C190" s="44" t="s">
        <v>755</v>
      </c>
      <c r="D190" s="54" t="s">
        <v>756</v>
      </c>
      <c r="E190" s="55" t="s">
        <v>757</v>
      </c>
      <c r="F190" s="55" t="s">
        <v>92</v>
      </c>
      <c r="G190" s="54" t="s">
        <v>809</v>
      </c>
      <c r="H190" s="55" t="s">
        <v>92</v>
      </c>
      <c r="I190" s="55" t="s">
        <v>809</v>
      </c>
      <c r="J190" s="46" t="s">
        <v>148</v>
      </c>
      <c r="K190" s="45" t="s">
        <v>594</v>
      </c>
      <c r="L190" s="46" t="s">
        <v>153</v>
      </c>
      <c r="M190" s="46" t="s">
        <v>153</v>
      </c>
      <c r="N190" s="46" t="s">
        <v>153</v>
      </c>
    </row>
    <row r="191" spans="1:14" ht="34" customHeight="1" x14ac:dyDescent="0.3">
      <c r="A191" s="43" t="s">
        <v>619</v>
      </c>
      <c r="B191" s="44" t="s">
        <v>699</v>
      </c>
      <c r="C191" s="44" t="s">
        <v>590</v>
      </c>
      <c r="D191" s="43" t="s">
        <v>1128</v>
      </c>
      <c r="E191" s="48" t="s">
        <v>1129</v>
      </c>
      <c r="F191" s="48" t="s">
        <v>781</v>
      </c>
      <c r="G191" s="43" t="s">
        <v>619</v>
      </c>
      <c r="H191" s="48" t="s">
        <v>781</v>
      </c>
      <c r="I191" s="48" t="s">
        <v>619</v>
      </c>
      <c r="J191" s="46" t="s">
        <v>148</v>
      </c>
      <c r="K191" s="45" t="s">
        <v>594</v>
      </c>
      <c r="L191" s="46" t="s">
        <v>153</v>
      </c>
      <c r="M191" s="46" t="s">
        <v>153</v>
      </c>
      <c r="N191" s="46" t="s">
        <v>153</v>
      </c>
    </row>
    <row r="192" spans="1:14" ht="34" customHeight="1" x14ac:dyDescent="0.3">
      <c r="A192" s="54" t="s">
        <v>619</v>
      </c>
      <c r="B192" s="44" t="s">
        <v>703</v>
      </c>
      <c r="C192" s="44" t="s">
        <v>596</v>
      </c>
      <c r="D192" s="54" t="s">
        <v>1130</v>
      </c>
      <c r="E192" s="55" t="s">
        <v>1131</v>
      </c>
      <c r="F192" s="55" t="s">
        <v>1132</v>
      </c>
      <c r="G192" s="54" t="s">
        <v>619</v>
      </c>
      <c r="H192" s="55" t="s">
        <v>1132</v>
      </c>
      <c r="I192" s="55" t="s">
        <v>619</v>
      </c>
      <c r="J192" s="46" t="s">
        <v>148</v>
      </c>
      <c r="K192" s="45" t="s">
        <v>594</v>
      </c>
      <c r="L192" s="46" t="s">
        <v>153</v>
      </c>
      <c r="M192" s="46" t="s">
        <v>153</v>
      </c>
      <c r="N192" s="46" t="s">
        <v>153</v>
      </c>
    </row>
    <row r="193" spans="1:14" ht="34" customHeight="1" x14ac:dyDescent="0.3">
      <c r="A193" s="43" t="s">
        <v>619</v>
      </c>
      <c r="B193" s="44" t="s">
        <v>707</v>
      </c>
      <c r="C193" s="44" t="s">
        <v>632</v>
      </c>
      <c r="D193" s="43" t="s">
        <v>1133</v>
      </c>
      <c r="E193" s="48" t="s">
        <v>1134</v>
      </c>
      <c r="F193" s="48" t="s">
        <v>1135</v>
      </c>
      <c r="G193" s="43" t="s">
        <v>619</v>
      </c>
      <c r="H193" s="48" t="s">
        <v>1135</v>
      </c>
      <c r="I193" s="48" t="s">
        <v>619</v>
      </c>
      <c r="J193" s="46" t="s">
        <v>148</v>
      </c>
      <c r="K193" s="45" t="s">
        <v>594</v>
      </c>
      <c r="L193" s="46" t="s">
        <v>153</v>
      </c>
      <c r="M193" s="46" t="s">
        <v>153</v>
      </c>
      <c r="N193" s="46" t="s">
        <v>153</v>
      </c>
    </row>
    <row r="194" spans="1:14" ht="34" customHeight="1" x14ac:dyDescent="0.3">
      <c r="A194" s="54" t="s">
        <v>619</v>
      </c>
      <c r="B194" s="44" t="s">
        <v>711</v>
      </c>
      <c r="C194" s="44" t="s">
        <v>637</v>
      </c>
      <c r="D194" s="54" t="s">
        <v>1136</v>
      </c>
      <c r="E194" s="55" t="s">
        <v>1137</v>
      </c>
      <c r="F194" s="55" t="s">
        <v>893</v>
      </c>
      <c r="G194" s="54" t="s">
        <v>619</v>
      </c>
      <c r="H194" s="55" t="s">
        <v>893</v>
      </c>
      <c r="I194" s="55" t="s">
        <v>619</v>
      </c>
      <c r="J194" s="46" t="s">
        <v>148</v>
      </c>
      <c r="K194" s="45" t="s">
        <v>594</v>
      </c>
      <c r="L194" s="46" t="s">
        <v>153</v>
      </c>
      <c r="M194" s="46" t="s">
        <v>153</v>
      </c>
      <c r="N194" s="46" t="s">
        <v>153</v>
      </c>
    </row>
    <row r="195" spans="1:14" ht="34" customHeight="1" x14ac:dyDescent="0.3">
      <c r="A195" s="43" t="s">
        <v>619</v>
      </c>
      <c r="B195" s="44" t="s">
        <v>715</v>
      </c>
      <c r="C195" s="44" t="s">
        <v>642</v>
      </c>
      <c r="D195" s="43" t="s">
        <v>1138</v>
      </c>
      <c r="E195" s="48" t="s">
        <v>1139</v>
      </c>
      <c r="F195" s="48" t="s">
        <v>1074</v>
      </c>
      <c r="G195" s="43" t="s">
        <v>619</v>
      </c>
      <c r="H195" s="48" t="s">
        <v>1074</v>
      </c>
      <c r="I195" s="48" t="s">
        <v>619</v>
      </c>
      <c r="J195" s="46" t="s">
        <v>148</v>
      </c>
      <c r="K195" s="45" t="s">
        <v>594</v>
      </c>
      <c r="L195" s="46" t="s">
        <v>153</v>
      </c>
      <c r="M195" s="46" t="s">
        <v>153</v>
      </c>
      <c r="N195" s="46" t="s">
        <v>153</v>
      </c>
    </row>
    <row r="196" spans="1:14" ht="34" customHeight="1" x14ac:dyDescent="0.3">
      <c r="A196" s="54" t="s">
        <v>619</v>
      </c>
      <c r="B196" s="44" t="s">
        <v>719</v>
      </c>
      <c r="C196" s="44" t="s">
        <v>670</v>
      </c>
      <c r="D196" s="54" t="s">
        <v>1140</v>
      </c>
      <c r="E196" s="55" t="s">
        <v>1141</v>
      </c>
      <c r="F196" s="55" t="s">
        <v>1142</v>
      </c>
      <c r="G196" s="54" t="s">
        <v>619</v>
      </c>
      <c r="H196" s="55" t="s">
        <v>1142</v>
      </c>
      <c r="I196" s="55" t="s">
        <v>619</v>
      </c>
      <c r="J196" s="46" t="s">
        <v>148</v>
      </c>
      <c r="K196" s="45" t="s">
        <v>594</v>
      </c>
      <c r="L196" s="46" t="s">
        <v>153</v>
      </c>
      <c r="M196" s="46" t="s">
        <v>153</v>
      </c>
      <c r="N196" s="46" t="s">
        <v>153</v>
      </c>
    </row>
    <row r="197" spans="1:14" ht="34" customHeight="1" x14ac:dyDescent="0.3">
      <c r="A197" s="43" t="s">
        <v>619</v>
      </c>
      <c r="B197" s="44"/>
      <c r="C197" s="44"/>
      <c r="D197" s="43" t="s">
        <v>1143</v>
      </c>
      <c r="E197" s="48"/>
      <c r="F197" s="48"/>
      <c r="G197" s="43" t="s">
        <v>619</v>
      </c>
      <c r="H197" s="48"/>
      <c r="I197" s="48" t="s">
        <v>619</v>
      </c>
      <c r="J197" s="46" t="s">
        <v>148</v>
      </c>
      <c r="K197" s="45" t="s">
        <v>594</v>
      </c>
      <c r="L197" s="46" t="s">
        <v>153</v>
      </c>
      <c r="M197" s="46" t="s">
        <v>153</v>
      </c>
      <c r="N197" s="46" t="s">
        <v>153</v>
      </c>
    </row>
    <row r="198" spans="1:14" ht="34" customHeight="1" x14ac:dyDescent="0.3">
      <c r="A198" s="54" t="s">
        <v>619</v>
      </c>
      <c r="B198" s="44" t="s">
        <v>754</v>
      </c>
      <c r="C198" s="44" t="s">
        <v>755</v>
      </c>
      <c r="D198" s="54" t="s">
        <v>756</v>
      </c>
      <c r="E198" s="55" t="s">
        <v>757</v>
      </c>
      <c r="F198" s="55" t="s">
        <v>92</v>
      </c>
      <c r="G198" s="54" t="s">
        <v>619</v>
      </c>
      <c r="H198" s="55" t="s">
        <v>92</v>
      </c>
      <c r="I198" s="55" t="s">
        <v>619</v>
      </c>
      <c r="J198" s="46" t="s">
        <v>148</v>
      </c>
      <c r="K198" s="45" t="s">
        <v>594</v>
      </c>
      <c r="L198" s="46" t="s">
        <v>153</v>
      </c>
      <c r="M198" s="46" t="s">
        <v>153</v>
      </c>
      <c r="N198" s="46" t="s">
        <v>153</v>
      </c>
    </row>
    <row r="199" spans="1:14" ht="34" customHeight="1" x14ac:dyDescent="0.3">
      <c r="A199" s="43" t="s">
        <v>1144</v>
      </c>
      <c r="B199" s="44" t="s">
        <v>1145</v>
      </c>
      <c r="C199" s="44" t="s">
        <v>590</v>
      </c>
      <c r="D199" s="43" t="s">
        <v>1146</v>
      </c>
      <c r="E199" s="48" t="s">
        <v>1147</v>
      </c>
      <c r="F199" s="48" t="s">
        <v>236</v>
      </c>
      <c r="G199" s="43" t="s">
        <v>1144</v>
      </c>
      <c r="H199" s="48" t="s">
        <v>236</v>
      </c>
      <c r="I199" s="48" t="s">
        <v>1144</v>
      </c>
      <c r="J199" s="46" t="s">
        <v>148</v>
      </c>
      <c r="K199" s="45" t="s">
        <v>594</v>
      </c>
      <c r="L199" s="46" t="s">
        <v>153</v>
      </c>
      <c r="M199" s="46" t="s">
        <v>153</v>
      </c>
      <c r="N199" s="46" t="s">
        <v>153</v>
      </c>
    </row>
    <row r="200" spans="1:14" ht="34" customHeight="1" x14ac:dyDescent="0.3">
      <c r="A200" s="54" t="s">
        <v>1144</v>
      </c>
      <c r="B200" s="44" t="s">
        <v>1148</v>
      </c>
      <c r="C200" s="44" t="s">
        <v>596</v>
      </c>
      <c r="D200" s="54" t="s">
        <v>1149</v>
      </c>
      <c r="E200" s="55" t="s">
        <v>1150</v>
      </c>
      <c r="F200" s="55" t="s">
        <v>236</v>
      </c>
      <c r="G200" s="54" t="s">
        <v>1144</v>
      </c>
      <c r="H200" s="55" t="s">
        <v>236</v>
      </c>
      <c r="I200" s="55" t="s">
        <v>1144</v>
      </c>
      <c r="J200" s="46" t="s">
        <v>148</v>
      </c>
      <c r="K200" s="45" t="s">
        <v>594</v>
      </c>
      <c r="L200" s="46" t="s">
        <v>153</v>
      </c>
      <c r="M200" s="46" t="s">
        <v>153</v>
      </c>
      <c r="N200" s="46" t="s">
        <v>153</v>
      </c>
    </row>
    <row r="201" spans="1:14" ht="34" customHeight="1" x14ac:dyDescent="0.3">
      <c r="A201" s="43" t="s">
        <v>1144</v>
      </c>
      <c r="B201" s="44" t="s">
        <v>1151</v>
      </c>
      <c r="C201" s="44" t="s">
        <v>632</v>
      </c>
      <c r="D201" s="43" t="s">
        <v>1152</v>
      </c>
      <c r="E201" s="48" t="s">
        <v>1153</v>
      </c>
      <c r="F201" s="48" t="s">
        <v>236</v>
      </c>
      <c r="G201" s="43" t="s">
        <v>1144</v>
      </c>
      <c r="H201" s="48" t="s">
        <v>236</v>
      </c>
      <c r="I201" s="48" t="s">
        <v>1144</v>
      </c>
      <c r="J201" s="46" t="s">
        <v>148</v>
      </c>
      <c r="K201" s="45" t="s">
        <v>594</v>
      </c>
      <c r="L201" s="46" t="s">
        <v>153</v>
      </c>
      <c r="M201" s="46" t="s">
        <v>153</v>
      </c>
      <c r="N201" s="46" t="s">
        <v>153</v>
      </c>
    </row>
    <row r="202" spans="1:14" ht="34" customHeight="1" x14ac:dyDescent="0.3">
      <c r="A202" s="54" t="s">
        <v>619</v>
      </c>
      <c r="B202" s="44" t="s">
        <v>699</v>
      </c>
      <c r="C202" s="44" t="s">
        <v>590</v>
      </c>
      <c r="D202" s="54" t="s">
        <v>1154</v>
      </c>
      <c r="E202" s="55" t="s">
        <v>1155</v>
      </c>
      <c r="F202" s="55" t="s">
        <v>781</v>
      </c>
      <c r="G202" s="54" t="s">
        <v>619</v>
      </c>
      <c r="H202" s="55" t="s">
        <v>781</v>
      </c>
      <c r="I202" s="55" t="s">
        <v>619</v>
      </c>
      <c r="J202" s="46" t="s">
        <v>148</v>
      </c>
      <c r="K202" s="45" t="s">
        <v>594</v>
      </c>
      <c r="L202" s="46" t="s">
        <v>153</v>
      </c>
      <c r="M202" s="46" t="s">
        <v>153</v>
      </c>
      <c r="N202" s="46" t="s">
        <v>153</v>
      </c>
    </row>
    <row r="203" spans="1:14" ht="34" customHeight="1" x14ac:dyDescent="0.3">
      <c r="A203" s="43" t="s">
        <v>619</v>
      </c>
      <c r="B203" s="44" t="s">
        <v>703</v>
      </c>
      <c r="C203" s="44" t="s">
        <v>596</v>
      </c>
      <c r="D203" s="43" t="s">
        <v>1156</v>
      </c>
      <c r="E203" s="48" t="s">
        <v>1157</v>
      </c>
      <c r="F203" s="48" t="s">
        <v>893</v>
      </c>
      <c r="G203" s="43" t="s">
        <v>619</v>
      </c>
      <c r="H203" s="48" t="s">
        <v>893</v>
      </c>
      <c r="I203" s="48" t="s">
        <v>619</v>
      </c>
      <c r="J203" s="46" t="s">
        <v>148</v>
      </c>
      <c r="K203" s="45" t="s">
        <v>594</v>
      </c>
      <c r="L203" s="46" t="s">
        <v>153</v>
      </c>
      <c r="M203" s="46" t="s">
        <v>153</v>
      </c>
      <c r="N203" s="46" t="s">
        <v>153</v>
      </c>
    </row>
    <row r="204" spans="1:14" ht="34" customHeight="1" x14ac:dyDescent="0.3">
      <c r="A204" s="54" t="s">
        <v>619</v>
      </c>
      <c r="B204" s="44" t="s">
        <v>707</v>
      </c>
      <c r="C204" s="44" t="s">
        <v>632</v>
      </c>
      <c r="D204" s="54" t="s">
        <v>1158</v>
      </c>
      <c r="E204" s="55" t="s">
        <v>1159</v>
      </c>
      <c r="F204" s="55" t="s">
        <v>508</v>
      </c>
      <c r="G204" s="54" t="s">
        <v>619</v>
      </c>
      <c r="H204" s="55" t="s">
        <v>508</v>
      </c>
      <c r="I204" s="55" t="s">
        <v>619</v>
      </c>
      <c r="J204" s="46" t="s">
        <v>148</v>
      </c>
      <c r="K204" s="45" t="s">
        <v>594</v>
      </c>
      <c r="L204" s="46" t="s">
        <v>153</v>
      </c>
      <c r="M204" s="46" t="s">
        <v>153</v>
      </c>
      <c r="N204" s="46" t="s">
        <v>153</v>
      </c>
    </row>
    <row r="205" spans="1:14" ht="34" customHeight="1" x14ac:dyDescent="0.3">
      <c r="A205" s="43" t="s">
        <v>619</v>
      </c>
      <c r="B205" s="44"/>
      <c r="C205" s="44"/>
      <c r="D205" s="43" t="s">
        <v>1160</v>
      </c>
      <c r="E205" s="48"/>
      <c r="F205" s="48"/>
      <c r="G205" s="43" t="s">
        <v>619</v>
      </c>
      <c r="H205" s="48"/>
      <c r="I205" s="48" t="s">
        <v>619</v>
      </c>
      <c r="J205" s="46" t="s">
        <v>148</v>
      </c>
      <c r="K205" s="45" t="s">
        <v>594</v>
      </c>
      <c r="L205" s="46" t="s">
        <v>153</v>
      </c>
      <c r="M205" s="46" t="s">
        <v>153</v>
      </c>
      <c r="N205" s="46" t="s">
        <v>153</v>
      </c>
    </row>
    <row r="206" spans="1:14" ht="34" customHeight="1" x14ac:dyDescent="0.3">
      <c r="A206" s="54" t="s">
        <v>619</v>
      </c>
      <c r="B206" s="44" t="s">
        <v>754</v>
      </c>
      <c r="C206" s="44" t="s">
        <v>755</v>
      </c>
      <c r="D206" s="54" t="s">
        <v>756</v>
      </c>
      <c r="E206" s="55" t="s">
        <v>757</v>
      </c>
      <c r="F206" s="55" t="s">
        <v>92</v>
      </c>
      <c r="G206" s="54" t="s">
        <v>619</v>
      </c>
      <c r="H206" s="55" t="s">
        <v>92</v>
      </c>
      <c r="I206" s="55" t="s">
        <v>619</v>
      </c>
      <c r="J206" s="46" t="s">
        <v>148</v>
      </c>
      <c r="K206" s="45" t="s">
        <v>594</v>
      </c>
      <c r="L206" s="46" t="s">
        <v>153</v>
      </c>
      <c r="M206" s="46" t="s">
        <v>153</v>
      </c>
      <c r="N206" s="46" t="s">
        <v>153</v>
      </c>
    </row>
    <row r="207" spans="1:14" ht="34" customHeight="1" x14ac:dyDescent="0.3">
      <c r="A207" s="43" t="s">
        <v>1144</v>
      </c>
      <c r="B207" s="44" t="s">
        <v>1145</v>
      </c>
      <c r="C207" s="44" t="s">
        <v>590</v>
      </c>
      <c r="D207" s="43" t="s">
        <v>1161</v>
      </c>
      <c r="E207" s="48" t="s">
        <v>1162</v>
      </c>
      <c r="F207" s="48" t="s">
        <v>236</v>
      </c>
      <c r="G207" s="43" t="s">
        <v>1144</v>
      </c>
      <c r="H207" s="48" t="s">
        <v>236</v>
      </c>
      <c r="I207" s="48" t="s">
        <v>1144</v>
      </c>
      <c r="J207" s="46" t="s">
        <v>148</v>
      </c>
      <c r="K207" s="45" t="s">
        <v>594</v>
      </c>
      <c r="L207" s="46" t="s">
        <v>153</v>
      </c>
      <c r="M207" s="46" t="s">
        <v>153</v>
      </c>
      <c r="N207" s="46" t="s">
        <v>153</v>
      </c>
    </row>
    <row r="208" spans="1:14" ht="34" customHeight="1" x14ac:dyDescent="0.3">
      <c r="A208" s="54" t="s">
        <v>1144</v>
      </c>
      <c r="B208" s="44" t="s">
        <v>1148</v>
      </c>
      <c r="C208" s="44" t="s">
        <v>596</v>
      </c>
      <c r="D208" s="54" t="s">
        <v>1163</v>
      </c>
      <c r="E208" s="55" t="s">
        <v>1164</v>
      </c>
      <c r="F208" s="55" t="s">
        <v>236</v>
      </c>
      <c r="G208" s="54" t="s">
        <v>1144</v>
      </c>
      <c r="H208" s="55" t="s">
        <v>236</v>
      </c>
      <c r="I208" s="55" t="s">
        <v>1144</v>
      </c>
      <c r="J208" s="46" t="s">
        <v>148</v>
      </c>
      <c r="K208" s="45" t="s">
        <v>594</v>
      </c>
      <c r="L208" s="46" t="s">
        <v>153</v>
      </c>
      <c r="M208" s="46" t="s">
        <v>153</v>
      </c>
      <c r="N208" s="46" t="s">
        <v>153</v>
      </c>
    </row>
    <row r="209" spans="1:14" ht="34" customHeight="1" x14ac:dyDescent="0.3">
      <c r="A209" s="43" t="s">
        <v>1144</v>
      </c>
      <c r="B209" s="44" t="s">
        <v>1151</v>
      </c>
      <c r="C209" s="44" t="s">
        <v>632</v>
      </c>
      <c r="D209" s="43" t="s">
        <v>1152</v>
      </c>
      <c r="E209" s="48" t="s">
        <v>1165</v>
      </c>
      <c r="F209" s="48" t="s">
        <v>236</v>
      </c>
      <c r="G209" s="43" t="s">
        <v>1144</v>
      </c>
      <c r="H209" s="48" t="s">
        <v>236</v>
      </c>
      <c r="I209" s="48" t="s">
        <v>1144</v>
      </c>
      <c r="J209" s="46" t="s">
        <v>148</v>
      </c>
      <c r="K209" s="45" t="s">
        <v>594</v>
      </c>
      <c r="L209" s="46" t="s">
        <v>153</v>
      </c>
      <c r="M209" s="46" t="s">
        <v>153</v>
      </c>
      <c r="N209" s="46" t="s">
        <v>153</v>
      </c>
    </row>
    <row r="210" spans="1:14" ht="34" customHeight="1" x14ac:dyDescent="0.3">
      <c r="A210" s="54" t="s">
        <v>619</v>
      </c>
      <c r="B210" s="44" t="s">
        <v>699</v>
      </c>
      <c r="C210" s="44" t="s">
        <v>590</v>
      </c>
      <c r="D210" s="54" t="s">
        <v>1166</v>
      </c>
      <c r="E210" s="55" t="s">
        <v>1167</v>
      </c>
      <c r="F210" s="55" t="s">
        <v>781</v>
      </c>
      <c r="G210" s="54" t="s">
        <v>619</v>
      </c>
      <c r="H210" s="55" t="s">
        <v>781</v>
      </c>
      <c r="I210" s="55" t="s">
        <v>619</v>
      </c>
      <c r="J210" s="46" t="s">
        <v>148</v>
      </c>
      <c r="K210" s="45" t="s">
        <v>594</v>
      </c>
      <c r="L210" s="46" t="s">
        <v>153</v>
      </c>
      <c r="M210" s="46" t="s">
        <v>153</v>
      </c>
      <c r="N210" s="46" t="s">
        <v>153</v>
      </c>
    </row>
    <row r="211" spans="1:14" ht="34" customHeight="1" x14ac:dyDescent="0.3">
      <c r="A211" s="43" t="s">
        <v>619</v>
      </c>
      <c r="B211" s="44" t="s">
        <v>703</v>
      </c>
      <c r="C211" s="44" t="s">
        <v>596</v>
      </c>
      <c r="D211" s="43" t="s">
        <v>1168</v>
      </c>
      <c r="E211" s="48" t="s">
        <v>1157</v>
      </c>
      <c r="F211" s="48" t="s">
        <v>893</v>
      </c>
      <c r="G211" s="43" t="s">
        <v>619</v>
      </c>
      <c r="H211" s="48" t="s">
        <v>893</v>
      </c>
      <c r="I211" s="48" t="s">
        <v>619</v>
      </c>
      <c r="J211" s="46" t="s">
        <v>148</v>
      </c>
      <c r="K211" s="45" t="s">
        <v>594</v>
      </c>
      <c r="L211" s="46" t="s">
        <v>153</v>
      </c>
      <c r="M211" s="46" t="s">
        <v>153</v>
      </c>
      <c r="N211" s="46" t="s">
        <v>153</v>
      </c>
    </row>
    <row r="212" spans="1:14" ht="34" customHeight="1" x14ac:dyDescent="0.3">
      <c r="A212" s="54" t="s">
        <v>619</v>
      </c>
      <c r="B212" s="44" t="s">
        <v>707</v>
      </c>
      <c r="C212" s="44" t="s">
        <v>632</v>
      </c>
      <c r="D212" s="54" t="s">
        <v>1169</v>
      </c>
      <c r="E212" s="55" t="s">
        <v>1170</v>
      </c>
      <c r="F212" s="55" t="s">
        <v>508</v>
      </c>
      <c r="G212" s="54" t="s">
        <v>619</v>
      </c>
      <c r="H212" s="55" t="s">
        <v>508</v>
      </c>
      <c r="I212" s="55" t="s">
        <v>619</v>
      </c>
      <c r="J212" s="46" t="s">
        <v>148</v>
      </c>
      <c r="K212" s="45" t="s">
        <v>594</v>
      </c>
      <c r="L212" s="46" t="s">
        <v>153</v>
      </c>
      <c r="M212" s="46" t="s">
        <v>153</v>
      </c>
      <c r="N212" s="46" t="s">
        <v>153</v>
      </c>
    </row>
    <row r="213" spans="1:14" ht="34" customHeight="1" x14ac:dyDescent="0.3">
      <c r="A213" s="43" t="s">
        <v>619</v>
      </c>
      <c r="B213" s="44"/>
      <c r="C213" s="44"/>
      <c r="D213" s="43" t="s">
        <v>1171</v>
      </c>
      <c r="E213" s="48"/>
      <c r="F213" s="48"/>
      <c r="G213" s="43" t="s">
        <v>619</v>
      </c>
      <c r="H213" s="48"/>
      <c r="I213" s="48" t="s">
        <v>619</v>
      </c>
      <c r="J213" s="46" t="s">
        <v>148</v>
      </c>
      <c r="K213" s="45" t="s">
        <v>594</v>
      </c>
      <c r="L213" s="46" t="s">
        <v>153</v>
      </c>
      <c r="M213" s="46" t="s">
        <v>153</v>
      </c>
      <c r="N213" s="46" t="s">
        <v>153</v>
      </c>
    </row>
    <row r="214" spans="1:14" ht="34" customHeight="1" x14ac:dyDescent="0.3">
      <c r="A214" s="54" t="s">
        <v>619</v>
      </c>
      <c r="B214" s="44" t="s">
        <v>754</v>
      </c>
      <c r="C214" s="44" t="s">
        <v>755</v>
      </c>
      <c r="D214" s="54" t="s">
        <v>756</v>
      </c>
      <c r="E214" s="55" t="s">
        <v>757</v>
      </c>
      <c r="F214" s="55" t="s">
        <v>92</v>
      </c>
      <c r="G214" s="54" t="s">
        <v>619</v>
      </c>
      <c r="H214" s="55" t="s">
        <v>92</v>
      </c>
      <c r="I214" s="55" t="s">
        <v>619</v>
      </c>
      <c r="J214" s="46" t="s">
        <v>148</v>
      </c>
      <c r="K214" s="45" t="s">
        <v>594</v>
      </c>
      <c r="L214" s="46" t="s">
        <v>153</v>
      </c>
      <c r="M214" s="46" t="s">
        <v>153</v>
      </c>
      <c r="N214" s="46" t="s">
        <v>153</v>
      </c>
    </row>
    <row r="215" spans="1:14" ht="34" customHeight="1" x14ac:dyDescent="0.3">
      <c r="A215" s="43" t="s">
        <v>1172</v>
      </c>
      <c r="B215" s="44" t="s">
        <v>1173</v>
      </c>
      <c r="C215" s="44" t="s">
        <v>590</v>
      </c>
      <c r="D215" s="43" t="s">
        <v>1174</v>
      </c>
      <c r="E215" s="48" t="s">
        <v>1175</v>
      </c>
      <c r="F215" s="48" t="s">
        <v>1176</v>
      </c>
      <c r="G215" s="43" t="s">
        <v>1172</v>
      </c>
      <c r="H215" s="48" t="s">
        <v>1176</v>
      </c>
      <c r="I215" s="48" t="s">
        <v>1172</v>
      </c>
      <c r="J215" s="46" t="s">
        <v>148</v>
      </c>
      <c r="K215" s="45" t="s">
        <v>594</v>
      </c>
      <c r="L215" s="46" t="s">
        <v>153</v>
      </c>
      <c r="M215" s="46" t="s">
        <v>153</v>
      </c>
      <c r="N215" s="46" t="s">
        <v>153</v>
      </c>
    </row>
    <row r="216" spans="1:14" ht="34" customHeight="1" x14ac:dyDescent="0.3">
      <c r="A216" s="54" t="s">
        <v>1172</v>
      </c>
      <c r="B216" s="44" t="s">
        <v>1177</v>
      </c>
      <c r="C216" s="44" t="s">
        <v>596</v>
      </c>
      <c r="D216" s="54" t="s">
        <v>1178</v>
      </c>
      <c r="E216" s="55" t="s">
        <v>1179</v>
      </c>
      <c r="F216" s="55" t="s">
        <v>1180</v>
      </c>
      <c r="G216" s="54" t="s">
        <v>1172</v>
      </c>
      <c r="H216" s="55" t="s">
        <v>1180</v>
      </c>
      <c r="I216" s="55" t="s">
        <v>1172</v>
      </c>
      <c r="J216" s="46" t="s">
        <v>148</v>
      </c>
      <c r="K216" s="45" t="s">
        <v>594</v>
      </c>
      <c r="L216" s="46" t="s">
        <v>153</v>
      </c>
      <c r="M216" s="46" t="s">
        <v>153</v>
      </c>
      <c r="N216" s="46" t="s">
        <v>153</v>
      </c>
    </row>
    <row r="217" spans="1:14" ht="34" customHeight="1" x14ac:dyDescent="0.3">
      <c r="A217" s="43" t="s">
        <v>1172</v>
      </c>
      <c r="B217" s="44" t="s">
        <v>1181</v>
      </c>
      <c r="C217" s="44" t="s">
        <v>632</v>
      </c>
      <c r="D217" s="43" t="s">
        <v>1182</v>
      </c>
      <c r="E217" s="48" t="s">
        <v>1183</v>
      </c>
      <c r="F217" s="48" t="s">
        <v>1184</v>
      </c>
      <c r="G217" s="43" t="s">
        <v>1172</v>
      </c>
      <c r="H217" s="48" t="s">
        <v>1184</v>
      </c>
      <c r="I217" s="48" t="s">
        <v>1172</v>
      </c>
      <c r="J217" s="46" t="s">
        <v>148</v>
      </c>
      <c r="K217" s="45" t="s">
        <v>594</v>
      </c>
      <c r="L217" s="46" t="s">
        <v>153</v>
      </c>
      <c r="M217" s="46" t="s">
        <v>153</v>
      </c>
      <c r="N217" s="46" t="s">
        <v>153</v>
      </c>
    </row>
    <row r="218" spans="1:14" ht="34" customHeight="1" x14ac:dyDescent="0.3">
      <c r="A218" s="54" t="s">
        <v>1172</v>
      </c>
      <c r="B218" s="44" t="s">
        <v>1185</v>
      </c>
      <c r="C218" s="44" t="s">
        <v>637</v>
      </c>
      <c r="D218" s="54" t="s">
        <v>1186</v>
      </c>
      <c r="E218" s="55" t="s">
        <v>1187</v>
      </c>
      <c r="F218" s="55" t="s">
        <v>1188</v>
      </c>
      <c r="G218" s="54" t="s">
        <v>1172</v>
      </c>
      <c r="H218" s="55" t="s">
        <v>1188</v>
      </c>
      <c r="I218" s="55" t="s">
        <v>1172</v>
      </c>
      <c r="J218" s="46" t="s">
        <v>148</v>
      </c>
      <c r="K218" s="45" t="s">
        <v>594</v>
      </c>
      <c r="L218" s="46" t="s">
        <v>153</v>
      </c>
      <c r="M218" s="46" t="s">
        <v>153</v>
      </c>
      <c r="N218" s="46" t="s">
        <v>153</v>
      </c>
    </row>
    <row r="219" spans="1:14" ht="34" customHeight="1" x14ac:dyDescent="0.3">
      <c r="A219" s="43" t="s">
        <v>1172</v>
      </c>
      <c r="B219" s="44" t="s">
        <v>1189</v>
      </c>
      <c r="C219" s="44" t="s">
        <v>642</v>
      </c>
      <c r="D219" s="43" t="s">
        <v>1190</v>
      </c>
      <c r="E219" s="48" t="s">
        <v>1191</v>
      </c>
      <c r="F219" s="48" t="s">
        <v>1192</v>
      </c>
      <c r="G219" s="43" t="s">
        <v>1172</v>
      </c>
      <c r="H219" s="48" t="s">
        <v>1192</v>
      </c>
      <c r="I219" s="48" t="s">
        <v>1172</v>
      </c>
      <c r="J219" s="46" t="s">
        <v>148</v>
      </c>
      <c r="K219" s="45" t="s">
        <v>594</v>
      </c>
      <c r="L219" s="46" t="s">
        <v>153</v>
      </c>
      <c r="M219" s="46" t="s">
        <v>153</v>
      </c>
      <c r="N219" s="46" t="s">
        <v>153</v>
      </c>
    </row>
    <row r="220" spans="1:14" ht="34" customHeight="1" x14ac:dyDescent="0.3">
      <c r="A220" s="54" t="s">
        <v>1172</v>
      </c>
      <c r="B220" s="44" t="s">
        <v>1193</v>
      </c>
      <c r="C220" s="44" t="s">
        <v>670</v>
      </c>
      <c r="D220" s="54" t="s">
        <v>1194</v>
      </c>
      <c r="E220" s="55" t="s">
        <v>1195</v>
      </c>
      <c r="F220" s="55" t="s">
        <v>1074</v>
      </c>
      <c r="G220" s="54" t="s">
        <v>1172</v>
      </c>
      <c r="H220" s="55" t="s">
        <v>1074</v>
      </c>
      <c r="I220" s="55" t="s">
        <v>1172</v>
      </c>
      <c r="J220" s="46" t="s">
        <v>148</v>
      </c>
      <c r="K220" s="45" t="s">
        <v>594</v>
      </c>
      <c r="L220" s="46" t="s">
        <v>153</v>
      </c>
      <c r="M220" s="46" t="s">
        <v>153</v>
      </c>
      <c r="N220" s="46" t="s">
        <v>153</v>
      </c>
    </row>
    <row r="221" spans="1:14" ht="34" customHeight="1" x14ac:dyDescent="0.3">
      <c r="A221" s="43" t="s">
        <v>1196</v>
      </c>
      <c r="B221" s="44" t="s">
        <v>699</v>
      </c>
      <c r="C221" s="44" t="s">
        <v>590</v>
      </c>
      <c r="D221" s="43" t="s">
        <v>1197</v>
      </c>
      <c r="E221" s="48" t="s">
        <v>1198</v>
      </c>
      <c r="F221" s="48" t="s">
        <v>781</v>
      </c>
      <c r="G221" s="43" t="s">
        <v>1196</v>
      </c>
      <c r="H221" s="48" t="s">
        <v>781</v>
      </c>
      <c r="I221" s="48" t="s">
        <v>1196</v>
      </c>
      <c r="J221" s="46" t="s">
        <v>148</v>
      </c>
      <c r="K221" s="45" t="s">
        <v>594</v>
      </c>
      <c r="L221" s="46" t="s">
        <v>153</v>
      </c>
      <c r="M221" s="46" t="s">
        <v>153</v>
      </c>
      <c r="N221" s="46" t="s">
        <v>153</v>
      </c>
    </row>
    <row r="222" spans="1:14" ht="34" customHeight="1" x14ac:dyDescent="0.3">
      <c r="A222" s="54" t="s">
        <v>1196</v>
      </c>
      <c r="B222" s="44" t="s">
        <v>703</v>
      </c>
      <c r="C222" s="44" t="s">
        <v>596</v>
      </c>
      <c r="D222" s="54" t="s">
        <v>1199</v>
      </c>
      <c r="E222" s="55" t="s">
        <v>1200</v>
      </c>
      <c r="F222" s="55" t="s">
        <v>508</v>
      </c>
      <c r="G222" s="54" t="s">
        <v>1196</v>
      </c>
      <c r="H222" s="55" t="s">
        <v>508</v>
      </c>
      <c r="I222" s="55" t="s">
        <v>1196</v>
      </c>
      <c r="J222" s="46" t="s">
        <v>148</v>
      </c>
      <c r="K222" s="45" t="s">
        <v>594</v>
      </c>
      <c r="L222" s="46" t="s">
        <v>153</v>
      </c>
      <c r="M222" s="46" t="s">
        <v>153</v>
      </c>
      <c r="N222" s="46" t="s">
        <v>153</v>
      </c>
    </row>
    <row r="223" spans="1:14" ht="34" customHeight="1" x14ac:dyDescent="0.3">
      <c r="A223" s="43" t="s">
        <v>1196</v>
      </c>
      <c r="B223" s="44"/>
      <c r="C223" s="44"/>
      <c r="D223" s="43" t="s">
        <v>1201</v>
      </c>
      <c r="E223" s="48"/>
      <c r="F223" s="48"/>
      <c r="G223" s="43" t="s">
        <v>1196</v>
      </c>
      <c r="H223" s="48"/>
      <c r="I223" s="48" t="s">
        <v>1196</v>
      </c>
      <c r="J223" s="46" t="s">
        <v>148</v>
      </c>
      <c r="K223" s="45" t="s">
        <v>594</v>
      </c>
      <c r="L223" s="46" t="s">
        <v>153</v>
      </c>
      <c r="M223" s="46" t="s">
        <v>153</v>
      </c>
      <c r="N223" s="46" t="s">
        <v>153</v>
      </c>
    </row>
    <row r="224" spans="1:14" ht="34" customHeight="1" x14ac:dyDescent="0.3">
      <c r="A224" s="54" t="s">
        <v>1196</v>
      </c>
      <c r="B224" s="44" t="s">
        <v>754</v>
      </c>
      <c r="C224" s="44" t="s">
        <v>755</v>
      </c>
      <c r="D224" s="54" t="s">
        <v>756</v>
      </c>
      <c r="E224" s="55" t="s">
        <v>757</v>
      </c>
      <c r="F224" s="55" t="s">
        <v>92</v>
      </c>
      <c r="G224" s="54" t="s">
        <v>1196</v>
      </c>
      <c r="H224" s="55" t="s">
        <v>92</v>
      </c>
      <c r="I224" s="55" t="s">
        <v>1196</v>
      </c>
      <c r="J224" s="46" t="s">
        <v>148</v>
      </c>
      <c r="K224" s="45" t="s">
        <v>594</v>
      </c>
      <c r="L224" s="46" t="s">
        <v>153</v>
      </c>
      <c r="M224" s="46" t="s">
        <v>153</v>
      </c>
      <c r="N224" s="46" t="s">
        <v>153</v>
      </c>
    </row>
    <row r="225" spans="1:14" ht="34" customHeight="1" x14ac:dyDescent="0.3">
      <c r="A225" s="43" t="s">
        <v>619</v>
      </c>
      <c r="B225" s="44"/>
      <c r="C225" s="44" t="s">
        <v>590</v>
      </c>
      <c r="D225" s="43" t="s">
        <v>1202</v>
      </c>
      <c r="E225" s="48" t="s">
        <v>1203</v>
      </c>
      <c r="F225" s="48" t="s">
        <v>781</v>
      </c>
      <c r="G225" s="43" t="s">
        <v>619</v>
      </c>
      <c r="H225" s="48" t="s">
        <v>781</v>
      </c>
      <c r="I225" s="48" t="s">
        <v>619</v>
      </c>
      <c r="J225" s="46" t="s">
        <v>148</v>
      </c>
      <c r="K225" s="45" t="s">
        <v>594</v>
      </c>
      <c r="L225" s="46" t="s">
        <v>153</v>
      </c>
      <c r="M225" s="46" t="s">
        <v>153</v>
      </c>
      <c r="N225" s="46" t="s">
        <v>153</v>
      </c>
    </row>
    <row r="226" spans="1:14" ht="34" customHeight="1" x14ac:dyDescent="0.3">
      <c r="A226" s="54" t="s">
        <v>619</v>
      </c>
      <c r="B226" s="44"/>
      <c r="C226" s="44" t="s">
        <v>596</v>
      </c>
      <c r="D226" s="54" t="s">
        <v>1204</v>
      </c>
      <c r="E226" s="55" t="s">
        <v>1205</v>
      </c>
      <c r="F226" s="55" t="s">
        <v>893</v>
      </c>
      <c r="G226" s="54" t="s">
        <v>619</v>
      </c>
      <c r="H226" s="55" t="s">
        <v>893</v>
      </c>
      <c r="I226" s="55" t="s">
        <v>619</v>
      </c>
      <c r="J226" s="46" t="s">
        <v>148</v>
      </c>
      <c r="K226" s="45" t="s">
        <v>594</v>
      </c>
      <c r="L226" s="46" t="s">
        <v>153</v>
      </c>
      <c r="M226" s="46" t="s">
        <v>153</v>
      </c>
      <c r="N226" s="46" t="s">
        <v>153</v>
      </c>
    </row>
    <row r="227" spans="1:14" ht="34" customHeight="1" x14ac:dyDescent="0.3">
      <c r="A227" s="43" t="s">
        <v>619</v>
      </c>
      <c r="B227" s="44"/>
      <c r="C227" s="44" t="s">
        <v>632</v>
      </c>
      <c r="D227" s="43" t="s">
        <v>1206</v>
      </c>
      <c r="E227" s="48" t="s">
        <v>1207</v>
      </c>
      <c r="F227" s="48" t="s">
        <v>508</v>
      </c>
      <c r="G227" s="43" t="s">
        <v>619</v>
      </c>
      <c r="H227" s="48" t="s">
        <v>508</v>
      </c>
      <c r="I227" s="48" t="s">
        <v>619</v>
      </c>
      <c r="J227" s="46" t="s">
        <v>148</v>
      </c>
      <c r="K227" s="45" t="s">
        <v>594</v>
      </c>
      <c r="L227" s="46" t="s">
        <v>153</v>
      </c>
      <c r="M227" s="46" t="s">
        <v>153</v>
      </c>
      <c r="N227" s="46" t="s">
        <v>153</v>
      </c>
    </row>
    <row r="228" spans="1:14" ht="34" customHeight="1" x14ac:dyDescent="0.3">
      <c r="A228" s="54" t="s">
        <v>619</v>
      </c>
      <c r="B228" s="44"/>
      <c r="C228" s="44"/>
      <c r="D228" s="54" t="s">
        <v>1208</v>
      </c>
      <c r="E228" s="55"/>
      <c r="F228" s="55"/>
      <c r="G228" s="54" t="s">
        <v>619</v>
      </c>
      <c r="H228" s="55"/>
      <c r="I228" s="55" t="s">
        <v>619</v>
      </c>
      <c r="J228" s="46" t="s">
        <v>148</v>
      </c>
      <c r="K228" s="45" t="s">
        <v>594</v>
      </c>
      <c r="L228" s="46" t="s">
        <v>153</v>
      </c>
      <c r="M228" s="46" t="s">
        <v>153</v>
      </c>
      <c r="N228" s="46" t="s">
        <v>153</v>
      </c>
    </row>
    <row r="229" spans="1:14" ht="34" customHeight="1" x14ac:dyDescent="0.3">
      <c r="A229" s="43" t="s">
        <v>619</v>
      </c>
      <c r="B229" s="44" t="s">
        <v>754</v>
      </c>
      <c r="C229" s="44" t="s">
        <v>755</v>
      </c>
      <c r="D229" s="43" t="s">
        <v>756</v>
      </c>
      <c r="E229" s="48" t="s">
        <v>757</v>
      </c>
      <c r="F229" s="48" t="s">
        <v>92</v>
      </c>
      <c r="G229" s="43" t="s">
        <v>619</v>
      </c>
      <c r="H229" s="48" t="s">
        <v>92</v>
      </c>
      <c r="I229" s="48" t="s">
        <v>619</v>
      </c>
      <c r="J229" s="46" t="s">
        <v>148</v>
      </c>
      <c r="K229" s="45" t="s">
        <v>594</v>
      </c>
      <c r="L229" s="46" t="s">
        <v>153</v>
      </c>
      <c r="M229" s="46" t="s">
        <v>153</v>
      </c>
      <c r="N229" s="46" t="s">
        <v>153</v>
      </c>
    </row>
    <row r="230" spans="1:14" ht="34" customHeight="1" x14ac:dyDescent="0.3">
      <c r="A230" s="54" t="s">
        <v>1209</v>
      </c>
      <c r="B230" s="44" t="s">
        <v>828</v>
      </c>
      <c r="C230" s="44">
        <v>1</v>
      </c>
      <c r="D230" s="54" t="s">
        <v>1210</v>
      </c>
      <c r="E230" s="55" t="s">
        <v>1211</v>
      </c>
      <c r="F230" s="55" t="s">
        <v>1212</v>
      </c>
      <c r="G230" s="54" t="s">
        <v>1209</v>
      </c>
      <c r="H230" s="55" t="s">
        <v>1212</v>
      </c>
      <c r="I230" s="55" t="s">
        <v>1209</v>
      </c>
      <c r="J230" s="46" t="s">
        <v>148</v>
      </c>
      <c r="K230" s="45" t="s">
        <v>594</v>
      </c>
      <c r="L230" s="46" t="s">
        <v>153</v>
      </c>
      <c r="M230" s="46" t="s">
        <v>153</v>
      </c>
      <c r="N230" s="46" t="s">
        <v>153</v>
      </c>
    </row>
    <row r="231" spans="1:14" ht="34" customHeight="1" x14ac:dyDescent="0.3">
      <c r="A231" s="43" t="s">
        <v>1209</v>
      </c>
      <c r="B231" s="44" t="s">
        <v>832</v>
      </c>
      <c r="C231" s="44">
        <v>2</v>
      </c>
      <c r="D231" s="43" t="s">
        <v>1213</v>
      </c>
      <c r="E231" s="48" t="s">
        <v>1214</v>
      </c>
      <c r="F231" s="48" t="s">
        <v>1215</v>
      </c>
      <c r="G231" s="43" t="s">
        <v>1209</v>
      </c>
      <c r="H231" s="48" t="s">
        <v>1215</v>
      </c>
      <c r="I231" s="48" t="s">
        <v>1209</v>
      </c>
      <c r="J231" s="46" t="s">
        <v>148</v>
      </c>
      <c r="K231" s="45" t="s">
        <v>594</v>
      </c>
      <c r="L231" s="46" t="s">
        <v>153</v>
      </c>
      <c r="M231" s="46" t="s">
        <v>153</v>
      </c>
      <c r="N231" s="46" t="s">
        <v>153</v>
      </c>
    </row>
    <row r="232" spans="1:14" ht="34" customHeight="1" x14ac:dyDescent="0.3">
      <c r="A232" s="54" t="s">
        <v>1209</v>
      </c>
      <c r="B232" s="44" t="s">
        <v>1216</v>
      </c>
      <c r="C232" s="44">
        <v>3</v>
      </c>
      <c r="D232" s="54" t="s">
        <v>1217</v>
      </c>
      <c r="E232" s="55" t="s">
        <v>1218</v>
      </c>
      <c r="F232" s="55" t="s">
        <v>906</v>
      </c>
      <c r="G232" s="54" t="s">
        <v>1219</v>
      </c>
      <c r="H232" s="55" t="s">
        <v>906</v>
      </c>
      <c r="I232" s="55" t="s">
        <v>1209</v>
      </c>
      <c r="J232" s="46" t="s">
        <v>148</v>
      </c>
      <c r="K232" s="45" t="s">
        <v>594</v>
      </c>
      <c r="L232" s="46" t="s">
        <v>153</v>
      </c>
      <c r="M232" s="46" t="s">
        <v>153</v>
      </c>
      <c r="N232" s="46" t="s">
        <v>153</v>
      </c>
    </row>
    <row r="233" spans="1:14" ht="34" customHeight="1" x14ac:dyDescent="0.3">
      <c r="A233" s="43" t="s">
        <v>1209</v>
      </c>
      <c r="B233" s="44" t="s">
        <v>1220</v>
      </c>
      <c r="C233" s="44" t="s">
        <v>590</v>
      </c>
      <c r="D233" s="43" t="s">
        <v>1221</v>
      </c>
      <c r="E233" s="48" t="s">
        <v>1222</v>
      </c>
      <c r="F233" s="48" t="s">
        <v>302</v>
      </c>
      <c r="G233" s="43" t="s">
        <v>1223</v>
      </c>
      <c r="H233" s="48" t="s">
        <v>1224</v>
      </c>
      <c r="I233" s="48" t="s">
        <v>1209</v>
      </c>
      <c r="J233" s="46" t="s">
        <v>148</v>
      </c>
      <c r="K233" s="45" t="s">
        <v>594</v>
      </c>
      <c r="L233" s="46" t="s">
        <v>153</v>
      </c>
      <c r="M233" s="46" t="s">
        <v>153</v>
      </c>
      <c r="N233" s="46" t="s">
        <v>153</v>
      </c>
    </row>
    <row r="234" spans="1:14" ht="34" customHeight="1" x14ac:dyDescent="0.3">
      <c r="A234" s="54" t="s">
        <v>1209</v>
      </c>
      <c r="B234" s="44" t="s">
        <v>1225</v>
      </c>
      <c r="C234" s="44">
        <v>2</v>
      </c>
      <c r="D234" s="54" t="s">
        <v>1226</v>
      </c>
      <c r="E234" s="55" t="s">
        <v>1227</v>
      </c>
      <c r="F234" s="55" t="s">
        <v>1228</v>
      </c>
      <c r="G234" s="54" t="s">
        <v>1209</v>
      </c>
      <c r="H234" s="55" t="s">
        <v>1228</v>
      </c>
      <c r="I234" s="55" t="s">
        <v>1209</v>
      </c>
      <c r="J234" s="46" t="s">
        <v>148</v>
      </c>
      <c r="K234" s="45" t="s">
        <v>594</v>
      </c>
      <c r="L234" s="46" t="s">
        <v>153</v>
      </c>
      <c r="M234" s="46" t="s">
        <v>153</v>
      </c>
      <c r="N234" s="46" t="s">
        <v>153</v>
      </c>
    </row>
    <row r="235" spans="1:14" ht="34" customHeight="1" x14ac:dyDescent="0.3">
      <c r="A235" s="43" t="s">
        <v>1209</v>
      </c>
      <c r="B235" s="44" t="s">
        <v>1229</v>
      </c>
      <c r="C235" s="44">
        <v>3</v>
      </c>
      <c r="D235" s="43" t="s">
        <v>1230</v>
      </c>
      <c r="E235" s="48" t="s">
        <v>1231</v>
      </c>
      <c r="F235" s="48" t="s">
        <v>906</v>
      </c>
      <c r="G235" s="43" t="s">
        <v>1209</v>
      </c>
      <c r="H235" s="48" t="s">
        <v>906</v>
      </c>
      <c r="I235" s="48" t="s">
        <v>1209</v>
      </c>
      <c r="J235" s="46" t="s">
        <v>148</v>
      </c>
      <c r="K235" s="45" t="s">
        <v>594</v>
      </c>
      <c r="L235" s="46" t="s">
        <v>153</v>
      </c>
      <c r="M235" s="46" t="s">
        <v>153</v>
      </c>
      <c r="N235" s="46" t="s">
        <v>153</v>
      </c>
    </row>
    <row r="236" spans="1:14" ht="34" customHeight="1" x14ac:dyDescent="0.3">
      <c r="A236" s="54" t="s">
        <v>1209</v>
      </c>
      <c r="B236" s="44" t="s">
        <v>1232</v>
      </c>
      <c r="C236" s="44">
        <v>4</v>
      </c>
      <c r="D236" s="54" t="s">
        <v>1233</v>
      </c>
      <c r="E236" s="55" t="s">
        <v>1234</v>
      </c>
      <c r="F236" s="55" t="s">
        <v>236</v>
      </c>
      <c r="G236" s="54" t="s">
        <v>1209</v>
      </c>
      <c r="H236" s="55" t="s">
        <v>236</v>
      </c>
      <c r="I236" s="55" t="s">
        <v>1209</v>
      </c>
      <c r="J236" s="46" t="s">
        <v>148</v>
      </c>
      <c r="K236" s="45" t="s">
        <v>594</v>
      </c>
      <c r="L236" s="46" t="s">
        <v>153</v>
      </c>
      <c r="M236" s="46" t="s">
        <v>153</v>
      </c>
      <c r="N236" s="46" t="s">
        <v>153</v>
      </c>
    </row>
    <row r="237" spans="1:14" ht="34" customHeight="1" x14ac:dyDescent="0.3">
      <c r="A237" s="43" t="s">
        <v>1209</v>
      </c>
      <c r="B237" s="44" t="s">
        <v>1235</v>
      </c>
      <c r="C237" s="44">
        <v>5</v>
      </c>
      <c r="D237" s="43" t="s">
        <v>1236</v>
      </c>
      <c r="E237" s="48" t="s">
        <v>1237</v>
      </c>
      <c r="F237" s="48" t="s">
        <v>236</v>
      </c>
      <c r="G237" s="43" t="s">
        <v>1209</v>
      </c>
      <c r="H237" s="48" t="s">
        <v>236</v>
      </c>
      <c r="I237" s="48" t="s">
        <v>1209</v>
      </c>
      <c r="J237" s="46" t="s">
        <v>148</v>
      </c>
      <c r="K237" s="45" t="s">
        <v>594</v>
      </c>
      <c r="L237" s="46" t="s">
        <v>153</v>
      </c>
      <c r="M237" s="46" t="s">
        <v>153</v>
      </c>
      <c r="N237" s="46" t="s">
        <v>153</v>
      </c>
    </row>
    <row r="238" spans="1:14" ht="34" customHeight="1" x14ac:dyDescent="0.3">
      <c r="A238" s="54" t="s">
        <v>1209</v>
      </c>
      <c r="B238" s="44" t="s">
        <v>1238</v>
      </c>
      <c r="C238" s="44">
        <v>6</v>
      </c>
      <c r="D238" s="54" t="s">
        <v>1239</v>
      </c>
      <c r="E238" s="55" t="s">
        <v>1240</v>
      </c>
      <c r="F238" s="55" t="s">
        <v>1055</v>
      </c>
      <c r="G238" s="54" t="s">
        <v>1209</v>
      </c>
      <c r="H238" s="55" t="s">
        <v>1055</v>
      </c>
      <c r="I238" s="55" t="s">
        <v>1209</v>
      </c>
      <c r="J238" s="46" t="s">
        <v>148</v>
      </c>
      <c r="K238" s="45" t="s">
        <v>594</v>
      </c>
      <c r="L238" s="46" t="s">
        <v>153</v>
      </c>
      <c r="M238" s="46" t="s">
        <v>153</v>
      </c>
      <c r="N238" s="46" t="s">
        <v>153</v>
      </c>
    </row>
    <row r="239" spans="1:14" ht="34" customHeight="1" x14ac:dyDescent="0.3">
      <c r="A239" s="43" t="s">
        <v>1209</v>
      </c>
      <c r="B239" s="44" t="s">
        <v>1241</v>
      </c>
      <c r="C239" s="44">
        <v>7</v>
      </c>
      <c r="D239" s="43" t="s">
        <v>1242</v>
      </c>
      <c r="E239" s="48" t="s">
        <v>1243</v>
      </c>
      <c r="F239" s="48" t="s">
        <v>1244</v>
      </c>
      <c r="G239" s="43" t="s">
        <v>1209</v>
      </c>
      <c r="H239" s="48" t="s">
        <v>1244</v>
      </c>
      <c r="I239" s="48" t="s">
        <v>1209</v>
      </c>
      <c r="J239" s="46" t="s">
        <v>148</v>
      </c>
      <c r="K239" s="45" t="s">
        <v>594</v>
      </c>
      <c r="L239" s="46" t="s">
        <v>153</v>
      </c>
      <c r="M239" s="46" t="s">
        <v>153</v>
      </c>
      <c r="N239" s="46" t="s">
        <v>153</v>
      </c>
    </row>
    <row r="240" spans="1:14" ht="34" customHeight="1" x14ac:dyDescent="0.3">
      <c r="A240" s="54" t="s">
        <v>1209</v>
      </c>
      <c r="B240" s="44" t="s">
        <v>1245</v>
      </c>
      <c r="C240" s="44">
        <v>8</v>
      </c>
      <c r="D240" s="54" t="s">
        <v>1246</v>
      </c>
      <c r="E240" s="55" t="s">
        <v>1247</v>
      </c>
      <c r="F240" s="55" t="s">
        <v>1248</v>
      </c>
      <c r="G240" s="54" t="s">
        <v>1209</v>
      </c>
      <c r="H240" s="55" t="s">
        <v>1248</v>
      </c>
      <c r="I240" s="55" t="s">
        <v>1209</v>
      </c>
      <c r="J240" s="46" t="s">
        <v>148</v>
      </c>
      <c r="K240" s="45" t="s">
        <v>594</v>
      </c>
      <c r="L240" s="46" t="s">
        <v>153</v>
      </c>
      <c r="M240" s="46" t="s">
        <v>153</v>
      </c>
      <c r="N240" s="46" t="s">
        <v>153</v>
      </c>
    </row>
    <row r="241" spans="1:14" ht="34" customHeight="1" x14ac:dyDescent="0.3">
      <c r="A241" s="43" t="s">
        <v>1209</v>
      </c>
      <c r="B241" s="44" t="s">
        <v>1249</v>
      </c>
      <c r="C241" s="44">
        <v>1</v>
      </c>
      <c r="D241" s="43" t="s">
        <v>1250</v>
      </c>
      <c r="E241" s="48" t="s">
        <v>1251</v>
      </c>
      <c r="F241" s="48" t="s">
        <v>906</v>
      </c>
      <c r="G241" s="43" t="s">
        <v>1209</v>
      </c>
      <c r="H241" s="48" t="s">
        <v>906</v>
      </c>
      <c r="I241" s="48" t="s">
        <v>1209</v>
      </c>
      <c r="J241" s="46" t="s">
        <v>148</v>
      </c>
      <c r="K241" s="45" t="s">
        <v>594</v>
      </c>
      <c r="L241" s="46" t="s">
        <v>153</v>
      </c>
      <c r="M241" s="46" t="s">
        <v>153</v>
      </c>
      <c r="N241" s="46" t="s">
        <v>153</v>
      </c>
    </row>
    <row r="242" spans="1:14" ht="34" customHeight="1" x14ac:dyDescent="0.3">
      <c r="A242" s="54" t="s">
        <v>1209</v>
      </c>
      <c r="B242" s="44" t="s">
        <v>1252</v>
      </c>
      <c r="C242" s="44">
        <v>2</v>
      </c>
      <c r="D242" s="54" t="s">
        <v>1253</v>
      </c>
      <c r="E242" s="55" t="s">
        <v>1254</v>
      </c>
      <c r="F242" s="55" t="s">
        <v>1255</v>
      </c>
      <c r="G242" s="54" t="s">
        <v>1209</v>
      </c>
      <c r="H242" s="55" t="s">
        <v>1255</v>
      </c>
      <c r="I242" s="55" t="s">
        <v>1209</v>
      </c>
      <c r="J242" s="46" t="s">
        <v>148</v>
      </c>
      <c r="K242" s="45" t="s">
        <v>594</v>
      </c>
      <c r="L242" s="46" t="s">
        <v>153</v>
      </c>
      <c r="M242" s="46" t="s">
        <v>153</v>
      </c>
      <c r="N242" s="46" t="s">
        <v>153</v>
      </c>
    </row>
    <row r="243" spans="1:14" ht="34" customHeight="1" x14ac:dyDescent="0.3">
      <c r="A243" s="43" t="s">
        <v>1209</v>
      </c>
      <c r="B243" s="44" t="s">
        <v>1256</v>
      </c>
      <c r="C243" s="44">
        <v>3</v>
      </c>
      <c r="D243" s="43" t="s">
        <v>1257</v>
      </c>
      <c r="E243" s="48" t="s">
        <v>1258</v>
      </c>
      <c r="F243" s="48" t="s">
        <v>1259</v>
      </c>
      <c r="G243" s="43" t="s">
        <v>1209</v>
      </c>
      <c r="H243" s="48" t="s">
        <v>1259</v>
      </c>
      <c r="I243" s="48" t="s">
        <v>1209</v>
      </c>
      <c r="J243" s="46" t="s">
        <v>148</v>
      </c>
      <c r="K243" s="45" t="s">
        <v>594</v>
      </c>
      <c r="L243" s="46" t="s">
        <v>153</v>
      </c>
      <c r="M243" s="46" t="s">
        <v>153</v>
      </c>
      <c r="N243" s="46" t="s">
        <v>153</v>
      </c>
    </row>
    <row r="244" spans="1:14" ht="34" customHeight="1" x14ac:dyDescent="0.3">
      <c r="A244" s="54" t="s">
        <v>1209</v>
      </c>
      <c r="B244" s="44" t="s">
        <v>1260</v>
      </c>
      <c r="C244" s="44">
        <v>1</v>
      </c>
      <c r="D244" s="54" t="s">
        <v>1261</v>
      </c>
      <c r="E244" s="55" t="s">
        <v>1262</v>
      </c>
      <c r="F244" s="55" t="s">
        <v>1263</v>
      </c>
      <c r="G244" s="54" t="s">
        <v>1209</v>
      </c>
      <c r="H244" s="55" t="s">
        <v>1263</v>
      </c>
      <c r="I244" s="55" t="s">
        <v>1209</v>
      </c>
      <c r="J244" s="46" t="s">
        <v>148</v>
      </c>
      <c r="K244" s="45" t="s">
        <v>594</v>
      </c>
      <c r="L244" s="46" t="s">
        <v>153</v>
      </c>
      <c r="M244" s="46" t="s">
        <v>153</v>
      </c>
      <c r="N244" s="46" t="s">
        <v>153</v>
      </c>
    </row>
    <row r="245" spans="1:14" ht="34" customHeight="1" x14ac:dyDescent="0.3">
      <c r="A245" s="43" t="s">
        <v>1209</v>
      </c>
      <c r="B245" s="44" t="s">
        <v>1264</v>
      </c>
      <c r="C245" s="44">
        <v>2</v>
      </c>
      <c r="D245" s="43" t="s">
        <v>1265</v>
      </c>
      <c r="E245" s="48" t="s">
        <v>1266</v>
      </c>
      <c r="F245" s="48" t="s">
        <v>1263</v>
      </c>
      <c r="G245" s="43" t="s">
        <v>1209</v>
      </c>
      <c r="H245" s="48" t="s">
        <v>1263</v>
      </c>
      <c r="I245" s="48" t="s">
        <v>1209</v>
      </c>
      <c r="J245" s="46" t="s">
        <v>148</v>
      </c>
      <c r="K245" s="45" t="s">
        <v>594</v>
      </c>
      <c r="L245" s="46" t="s">
        <v>153</v>
      </c>
      <c r="M245" s="46" t="s">
        <v>153</v>
      </c>
      <c r="N245" s="46" t="s">
        <v>153</v>
      </c>
    </row>
    <row r="246" spans="1:14" ht="34" customHeight="1" x14ac:dyDescent="0.3">
      <c r="A246" s="54" t="s">
        <v>809</v>
      </c>
      <c r="B246" s="44" t="s">
        <v>818</v>
      </c>
      <c r="C246" s="44">
        <v>1</v>
      </c>
      <c r="D246" s="54" t="s">
        <v>1267</v>
      </c>
      <c r="E246" s="55" t="s">
        <v>1268</v>
      </c>
      <c r="F246" s="55" t="s">
        <v>781</v>
      </c>
      <c r="G246" s="54" t="s">
        <v>809</v>
      </c>
      <c r="H246" s="55" t="s">
        <v>781</v>
      </c>
      <c r="I246" s="55" t="s">
        <v>809</v>
      </c>
      <c r="J246" s="46" t="s">
        <v>148</v>
      </c>
      <c r="K246" s="45" t="s">
        <v>594</v>
      </c>
      <c r="L246" s="46" t="s">
        <v>153</v>
      </c>
      <c r="M246" s="46" t="s">
        <v>153</v>
      </c>
      <c r="N246" s="46" t="s">
        <v>153</v>
      </c>
    </row>
    <row r="247" spans="1:14" ht="34" customHeight="1" x14ac:dyDescent="0.3">
      <c r="A247" s="43" t="s">
        <v>809</v>
      </c>
      <c r="B247" s="44" t="s">
        <v>810</v>
      </c>
      <c r="C247" s="44">
        <v>2</v>
      </c>
      <c r="D247" s="43" t="s">
        <v>1269</v>
      </c>
      <c r="E247" s="48" t="s">
        <v>1270</v>
      </c>
      <c r="F247" s="48" t="s">
        <v>508</v>
      </c>
      <c r="G247" s="43" t="s">
        <v>809</v>
      </c>
      <c r="H247" s="48" t="s">
        <v>508</v>
      </c>
      <c r="I247" s="48" t="s">
        <v>809</v>
      </c>
      <c r="J247" s="46" t="s">
        <v>148</v>
      </c>
      <c r="K247" s="45" t="s">
        <v>594</v>
      </c>
      <c r="L247" s="46" t="s">
        <v>153</v>
      </c>
      <c r="M247" s="46" t="s">
        <v>153</v>
      </c>
      <c r="N247" s="46" t="s">
        <v>153</v>
      </c>
    </row>
    <row r="248" spans="1:14" ht="34" customHeight="1" x14ac:dyDescent="0.3">
      <c r="A248" s="54" t="s">
        <v>809</v>
      </c>
      <c r="B248" s="44"/>
      <c r="C248" s="44"/>
      <c r="D248" s="54" t="s">
        <v>1271</v>
      </c>
      <c r="E248" s="55"/>
      <c r="F248" s="55"/>
      <c r="G248" s="54" t="s">
        <v>809</v>
      </c>
      <c r="H248" s="55"/>
      <c r="I248" s="55" t="s">
        <v>809</v>
      </c>
      <c r="J248" s="46" t="s">
        <v>148</v>
      </c>
      <c r="K248" s="45" t="s">
        <v>594</v>
      </c>
      <c r="L248" s="46" t="s">
        <v>153</v>
      </c>
      <c r="M248" s="46" t="s">
        <v>153</v>
      </c>
      <c r="N248" s="46" t="s">
        <v>153</v>
      </c>
    </row>
    <row r="249" spans="1:14" ht="34" customHeight="1" x14ac:dyDescent="0.3">
      <c r="A249" s="43" t="s">
        <v>809</v>
      </c>
      <c r="B249" s="44" t="s">
        <v>754</v>
      </c>
      <c r="C249" s="44" t="s">
        <v>755</v>
      </c>
      <c r="D249" s="43" t="s">
        <v>756</v>
      </c>
      <c r="E249" s="48" t="s">
        <v>757</v>
      </c>
      <c r="F249" s="48" t="s">
        <v>92</v>
      </c>
      <c r="G249" s="43" t="s">
        <v>809</v>
      </c>
      <c r="H249" s="48" t="s">
        <v>92</v>
      </c>
      <c r="I249" s="48" t="s">
        <v>809</v>
      </c>
      <c r="J249" s="46" t="s">
        <v>148</v>
      </c>
      <c r="K249" s="45" t="s">
        <v>594</v>
      </c>
      <c r="L249" s="46" t="s">
        <v>153</v>
      </c>
      <c r="M249" s="46" t="s">
        <v>153</v>
      </c>
      <c r="N249" s="46" t="s">
        <v>153</v>
      </c>
    </row>
    <row r="250" spans="1:14" ht="34" customHeight="1" x14ac:dyDescent="0.3">
      <c r="A250" s="54" t="s">
        <v>1209</v>
      </c>
      <c r="B250" s="44" t="s">
        <v>759</v>
      </c>
      <c r="C250" s="44">
        <v>1</v>
      </c>
      <c r="D250" s="54" t="s">
        <v>1272</v>
      </c>
      <c r="E250" s="55" t="s">
        <v>1273</v>
      </c>
      <c r="F250" s="55" t="s">
        <v>1274</v>
      </c>
      <c r="G250" s="54" t="s">
        <v>1209</v>
      </c>
      <c r="H250" s="55" t="s">
        <v>1274</v>
      </c>
      <c r="I250" s="55" t="s">
        <v>1209</v>
      </c>
      <c r="J250" s="46" t="s">
        <v>148</v>
      </c>
      <c r="K250" s="45" t="s">
        <v>594</v>
      </c>
      <c r="L250" s="46" t="s">
        <v>153</v>
      </c>
      <c r="M250" s="46" t="s">
        <v>153</v>
      </c>
      <c r="N250" s="46" t="s">
        <v>153</v>
      </c>
    </row>
    <row r="251" spans="1:14" ht="34" customHeight="1" x14ac:dyDescent="0.3">
      <c r="A251" s="43" t="s">
        <v>1209</v>
      </c>
      <c r="B251" s="44" t="s">
        <v>763</v>
      </c>
      <c r="C251" s="44">
        <v>2</v>
      </c>
      <c r="D251" s="43" t="s">
        <v>1275</v>
      </c>
      <c r="E251" s="48" t="s">
        <v>1276</v>
      </c>
      <c r="F251" s="48" t="s">
        <v>236</v>
      </c>
      <c r="G251" s="43" t="s">
        <v>1209</v>
      </c>
      <c r="H251" s="48" t="s">
        <v>236</v>
      </c>
      <c r="I251" s="48" t="s">
        <v>1209</v>
      </c>
      <c r="J251" s="46" t="s">
        <v>148</v>
      </c>
      <c r="K251" s="45" t="s">
        <v>594</v>
      </c>
      <c r="L251" s="46" t="s">
        <v>153</v>
      </c>
      <c r="M251" s="46" t="s">
        <v>153</v>
      </c>
      <c r="N251" s="46" t="s">
        <v>153</v>
      </c>
    </row>
    <row r="252" spans="1:14" ht="34" customHeight="1" x14ac:dyDescent="0.3">
      <c r="A252" s="54" t="s">
        <v>1209</v>
      </c>
      <c r="B252" s="44" t="s">
        <v>767</v>
      </c>
      <c r="C252" s="44" t="s">
        <v>632</v>
      </c>
      <c r="D252" s="54" t="s">
        <v>1277</v>
      </c>
      <c r="E252" s="55" t="s">
        <v>1278</v>
      </c>
      <c r="F252" s="55" t="s">
        <v>1279</v>
      </c>
      <c r="G252" s="54" t="s">
        <v>1209</v>
      </c>
      <c r="H252" s="55" t="s">
        <v>1279</v>
      </c>
      <c r="I252" s="55" t="s">
        <v>1209</v>
      </c>
      <c r="J252" s="46" t="s">
        <v>148</v>
      </c>
      <c r="K252" s="45" t="s">
        <v>594</v>
      </c>
      <c r="L252" s="46" t="s">
        <v>153</v>
      </c>
      <c r="M252" s="46" t="s">
        <v>153</v>
      </c>
      <c r="N252" s="46" t="s">
        <v>153</v>
      </c>
    </row>
    <row r="253" spans="1:14" ht="34" customHeight="1" x14ac:dyDescent="0.3">
      <c r="A253" s="43" t="s">
        <v>1209</v>
      </c>
      <c r="B253" s="44" t="s">
        <v>773</v>
      </c>
      <c r="C253" s="44">
        <v>4</v>
      </c>
      <c r="D253" s="43" t="s">
        <v>1280</v>
      </c>
      <c r="E253" s="48" t="s">
        <v>1281</v>
      </c>
      <c r="F253" s="48" t="s">
        <v>1282</v>
      </c>
      <c r="G253" s="43" t="s">
        <v>1209</v>
      </c>
      <c r="H253" s="48" t="s">
        <v>1282</v>
      </c>
      <c r="I253" s="48" t="s">
        <v>1209</v>
      </c>
      <c r="J253" s="46" t="s">
        <v>148</v>
      </c>
      <c r="K253" s="45" t="s">
        <v>594</v>
      </c>
      <c r="L253" s="46" t="s">
        <v>153</v>
      </c>
      <c r="M253" s="46" t="s">
        <v>153</v>
      </c>
      <c r="N253" s="46" t="s">
        <v>153</v>
      </c>
    </row>
    <row r="254" spans="1:14" ht="34" customHeight="1" x14ac:dyDescent="0.3">
      <c r="A254" s="54" t="s">
        <v>1209</v>
      </c>
      <c r="B254" s="44" t="s">
        <v>1283</v>
      </c>
      <c r="C254" s="44">
        <v>5</v>
      </c>
      <c r="D254" s="54" t="s">
        <v>1284</v>
      </c>
      <c r="E254" s="55" t="s">
        <v>1285</v>
      </c>
      <c r="F254" s="55" t="s">
        <v>1286</v>
      </c>
      <c r="G254" s="54" t="s">
        <v>1209</v>
      </c>
      <c r="H254" s="55" t="s">
        <v>1286</v>
      </c>
      <c r="I254" s="55" t="s">
        <v>1209</v>
      </c>
      <c r="J254" s="46" t="s">
        <v>148</v>
      </c>
      <c r="K254" s="45" t="s">
        <v>594</v>
      </c>
      <c r="L254" s="46" t="s">
        <v>153</v>
      </c>
      <c r="M254" s="46" t="s">
        <v>153</v>
      </c>
      <c r="N254" s="46" t="s">
        <v>153</v>
      </c>
    </row>
    <row r="255" spans="1:14" ht="34" customHeight="1" x14ac:dyDescent="0.3">
      <c r="A255" s="43" t="s">
        <v>1209</v>
      </c>
      <c r="B255" s="44" t="s">
        <v>1287</v>
      </c>
      <c r="C255" s="44">
        <v>6</v>
      </c>
      <c r="D255" s="43" t="s">
        <v>1288</v>
      </c>
      <c r="E255" s="48" t="s">
        <v>1285</v>
      </c>
      <c r="F255" s="48" t="s">
        <v>1286</v>
      </c>
      <c r="G255" s="43" t="s">
        <v>1209</v>
      </c>
      <c r="H255" s="48" t="s">
        <v>1286</v>
      </c>
      <c r="I255" s="48" t="s">
        <v>1209</v>
      </c>
      <c r="J255" s="46" t="s">
        <v>148</v>
      </c>
      <c r="K255" s="45" t="s">
        <v>594</v>
      </c>
      <c r="L255" s="46" t="s">
        <v>153</v>
      </c>
      <c r="M255" s="46" t="s">
        <v>153</v>
      </c>
      <c r="N255" s="46" t="s">
        <v>153</v>
      </c>
    </row>
    <row r="256" spans="1:14" ht="34" customHeight="1" x14ac:dyDescent="0.3">
      <c r="A256" s="54" t="s">
        <v>1209</v>
      </c>
      <c r="B256" s="44" t="s">
        <v>1289</v>
      </c>
      <c r="C256" s="44">
        <v>7</v>
      </c>
      <c r="D256" s="54" t="s">
        <v>1290</v>
      </c>
      <c r="E256" s="55" t="s">
        <v>1291</v>
      </c>
      <c r="F256" s="55" t="s">
        <v>1292</v>
      </c>
      <c r="G256" s="54" t="s">
        <v>1209</v>
      </c>
      <c r="H256" s="55" t="s">
        <v>1292</v>
      </c>
      <c r="I256" s="55" t="s">
        <v>1209</v>
      </c>
      <c r="J256" s="46" t="s">
        <v>148</v>
      </c>
      <c r="K256" s="45" t="s">
        <v>594</v>
      </c>
      <c r="L256" s="46" t="s">
        <v>153</v>
      </c>
      <c r="M256" s="46" t="s">
        <v>153</v>
      </c>
      <c r="N256" s="46" t="s">
        <v>153</v>
      </c>
    </row>
    <row r="257" spans="1:14" ht="34" customHeight="1" x14ac:dyDescent="0.3">
      <c r="A257" s="43" t="s">
        <v>1209</v>
      </c>
      <c r="B257" s="44" t="s">
        <v>1293</v>
      </c>
      <c r="C257" s="44">
        <v>8</v>
      </c>
      <c r="D257" s="43" t="s">
        <v>1294</v>
      </c>
      <c r="E257" s="48" t="s">
        <v>1295</v>
      </c>
      <c r="F257" s="48" t="s">
        <v>1296</v>
      </c>
      <c r="G257" s="43" t="s">
        <v>1209</v>
      </c>
      <c r="H257" s="48" t="s">
        <v>1296</v>
      </c>
      <c r="I257" s="48" t="s">
        <v>1209</v>
      </c>
      <c r="J257" s="46" t="s">
        <v>148</v>
      </c>
      <c r="K257" s="45" t="s">
        <v>594</v>
      </c>
      <c r="L257" s="46" t="s">
        <v>153</v>
      </c>
      <c r="M257" s="46" t="s">
        <v>153</v>
      </c>
      <c r="N257" s="46" t="s">
        <v>153</v>
      </c>
    </row>
    <row r="258" spans="1:14" ht="34" customHeight="1" x14ac:dyDescent="0.3">
      <c r="A258" s="54" t="s">
        <v>809</v>
      </c>
      <c r="B258" s="44" t="s">
        <v>818</v>
      </c>
      <c r="C258" s="44" t="s">
        <v>590</v>
      </c>
      <c r="D258" s="54" t="s">
        <v>1297</v>
      </c>
      <c r="E258" s="55" t="s">
        <v>1298</v>
      </c>
      <c r="F258" s="55" t="s">
        <v>781</v>
      </c>
      <c r="G258" s="54" t="s">
        <v>809</v>
      </c>
      <c r="H258" s="55" t="s">
        <v>781</v>
      </c>
      <c r="I258" s="55" t="s">
        <v>809</v>
      </c>
      <c r="J258" s="46" t="s">
        <v>148</v>
      </c>
      <c r="K258" s="45" t="s">
        <v>594</v>
      </c>
      <c r="L258" s="46" t="s">
        <v>153</v>
      </c>
      <c r="M258" s="46" t="s">
        <v>153</v>
      </c>
      <c r="N258" s="46" t="s">
        <v>153</v>
      </c>
    </row>
    <row r="259" spans="1:14" ht="34" customHeight="1" x14ac:dyDescent="0.3">
      <c r="A259" s="43" t="s">
        <v>809</v>
      </c>
      <c r="B259" s="44" t="s">
        <v>810</v>
      </c>
      <c r="C259" s="44">
        <v>2</v>
      </c>
      <c r="D259" s="43" t="s">
        <v>1299</v>
      </c>
      <c r="E259" s="48" t="s">
        <v>1300</v>
      </c>
      <c r="F259" s="48" t="s">
        <v>1111</v>
      </c>
      <c r="G259" s="43" t="s">
        <v>809</v>
      </c>
      <c r="H259" s="48" t="s">
        <v>1111</v>
      </c>
      <c r="I259" s="48" t="s">
        <v>809</v>
      </c>
      <c r="J259" s="46" t="s">
        <v>148</v>
      </c>
      <c r="K259" s="45" t="s">
        <v>594</v>
      </c>
      <c r="L259" s="46" t="s">
        <v>153</v>
      </c>
      <c r="M259" s="46" t="s">
        <v>153</v>
      </c>
      <c r="N259" s="46" t="s">
        <v>153</v>
      </c>
    </row>
    <row r="260" spans="1:14" ht="34" customHeight="1" x14ac:dyDescent="0.3">
      <c r="A260" s="54" t="s">
        <v>809</v>
      </c>
      <c r="B260" s="44" t="s">
        <v>813</v>
      </c>
      <c r="C260" s="44">
        <v>3</v>
      </c>
      <c r="D260" s="54" t="s">
        <v>1301</v>
      </c>
      <c r="E260" s="55" t="s">
        <v>1302</v>
      </c>
      <c r="F260" s="55" t="s">
        <v>1111</v>
      </c>
      <c r="G260" s="54" t="s">
        <v>809</v>
      </c>
      <c r="H260" s="55" t="s">
        <v>1111</v>
      </c>
      <c r="I260" s="55" t="s">
        <v>809</v>
      </c>
      <c r="J260" s="46" t="s">
        <v>148</v>
      </c>
      <c r="K260" s="45" t="s">
        <v>594</v>
      </c>
      <c r="L260" s="46" t="s">
        <v>153</v>
      </c>
      <c r="M260" s="46" t="s">
        <v>153</v>
      </c>
      <c r="N260" s="46" t="s">
        <v>153</v>
      </c>
    </row>
    <row r="261" spans="1:14" ht="34" customHeight="1" x14ac:dyDescent="0.3">
      <c r="A261" s="43" t="s">
        <v>809</v>
      </c>
      <c r="B261" s="44"/>
      <c r="C261" s="44"/>
      <c r="D261" s="43" t="s">
        <v>1303</v>
      </c>
      <c r="E261" s="48"/>
      <c r="F261" s="48"/>
      <c r="G261" s="43" t="s">
        <v>809</v>
      </c>
      <c r="H261" s="48"/>
      <c r="I261" s="48" t="s">
        <v>809</v>
      </c>
      <c r="J261" s="46" t="s">
        <v>148</v>
      </c>
      <c r="K261" s="45" t="s">
        <v>594</v>
      </c>
      <c r="L261" s="46" t="s">
        <v>153</v>
      </c>
      <c r="M261" s="46" t="s">
        <v>153</v>
      </c>
      <c r="N261" s="46" t="s">
        <v>153</v>
      </c>
    </row>
    <row r="262" spans="1:14" ht="34" customHeight="1" x14ac:dyDescent="0.3">
      <c r="A262" s="54" t="s">
        <v>809</v>
      </c>
      <c r="B262" s="44" t="s">
        <v>754</v>
      </c>
      <c r="C262" s="44" t="s">
        <v>755</v>
      </c>
      <c r="D262" s="54" t="s">
        <v>756</v>
      </c>
      <c r="E262" s="55" t="s">
        <v>757</v>
      </c>
      <c r="F262" s="55" t="s">
        <v>92</v>
      </c>
      <c r="G262" s="54" t="s">
        <v>809</v>
      </c>
      <c r="H262" s="55" t="s">
        <v>92</v>
      </c>
      <c r="I262" s="55" t="s">
        <v>809</v>
      </c>
      <c r="J262" s="46" t="s">
        <v>148</v>
      </c>
      <c r="K262" s="45" t="s">
        <v>594</v>
      </c>
      <c r="L262" s="46" t="s">
        <v>153</v>
      </c>
      <c r="M262" s="46" t="s">
        <v>153</v>
      </c>
      <c r="N262" s="46" t="s">
        <v>153</v>
      </c>
    </row>
    <row r="263" spans="1:14" ht="34" customHeight="1" x14ac:dyDescent="0.3">
      <c r="A263" s="43" t="s">
        <v>1209</v>
      </c>
      <c r="B263" s="44" t="s">
        <v>1304</v>
      </c>
      <c r="C263" s="44" t="s">
        <v>590</v>
      </c>
      <c r="D263" s="43" t="s">
        <v>1305</v>
      </c>
      <c r="E263" s="48" t="s">
        <v>1306</v>
      </c>
      <c r="F263" s="48" t="s">
        <v>1307</v>
      </c>
      <c r="G263" s="43" t="s">
        <v>1209</v>
      </c>
      <c r="H263" s="48" t="s">
        <v>1307</v>
      </c>
      <c r="I263" s="48" t="s">
        <v>1209</v>
      </c>
      <c r="J263" s="46" t="s">
        <v>148</v>
      </c>
      <c r="K263" s="45" t="s">
        <v>594</v>
      </c>
      <c r="L263" s="46" t="s">
        <v>153</v>
      </c>
      <c r="M263" s="46" t="s">
        <v>153</v>
      </c>
      <c r="N263" s="46" t="s">
        <v>153</v>
      </c>
    </row>
    <row r="264" spans="1:14" ht="34" customHeight="1" x14ac:dyDescent="0.3">
      <c r="A264" s="54" t="s">
        <v>1209</v>
      </c>
      <c r="B264" s="44" t="s">
        <v>1308</v>
      </c>
      <c r="C264" s="44" t="s">
        <v>596</v>
      </c>
      <c r="D264" s="54" t="s">
        <v>1309</v>
      </c>
      <c r="E264" s="55" t="s">
        <v>1310</v>
      </c>
      <c r="F264" s="55" t="s">
        <v>1311</v>
      </c>
      <c r="G264" s="54" t="s">
        <v>1209</v>
      </c>
      <c r="H264" s="55" t="s">
        <v>1311</v>
      </c>
      <c r="I264" s="55" t="s">
        <v>1209</v>
      </c>
      <c r="J264" s="46" t="s">
        <v>148</v>
      </c>
      <c r="K264" s="45" t="s">
        <v>594</v>
      </c>
      <c r="L264" s="46" t="s">
        <v>153</v>
      </c>
      <c r="M264" s="46" t="s">
        <v>153</v>
      </c>
      <c r="N264" s="46" t="s">
        <v>153</v>
      </c>
    </row>
    <row r="265" spans="1:14" ht="34" customHeight="1" x14ac:dyDescent="0.3">
      <c r="A265" s="43" t="s">
        <v>1209</v>
      </c>
      <c r="B265" s="44" t="s">
        <v>1312</v>
      </c>
      <c r="C265" s="44" t="s">
        <v>632</v>
      </c>
      <c r="D265" s="43" t="s">
        <v>1313</v>
      </c>
      <c r="E265" s="48" t="s">
        <v>1314</v>
      </c>
      <c r="F265" s="48" t="s">
        <v>1315</v>
      </c>
      <c r="G265" s="43" t="s">
        <v>1209</v>
      </c>
      <c r="H265" s="48" t="s">
        <v>1315</v>
      </c>
      <c r="I265" s="48" t="s">
        <v>1209</v>
      </c>
      <c r="J265" s="46" t="s">
        <v>148</v>
      </c>
      <c r="K265" s="45" t="s">
        <v>594</v>
      </c>
      <c r="L265" s="46" t="s">
        <v>153</v>
      </c>
      <c r="M265" s="46" t="s">
        <v>153</v>
      </c>
      <c r="N265" s="46" t="s">
        <v>153</v>
      </c>
    </row>
    <row r="266" spans="1:14" ht="34" customHeight="1" x14ac:dyDescent="0.3">
      <c r="A266" s="54" t="s">
        <v>1209</v>
      </c>
      <c r="B266" s="44" t="s">
        <v>1316</v>
      </c>
      <c r="C266" s="44" t="s">
        <v>637</v>
      </c>
      <c r="D266" s="54" t="s">
        <v>1317</v>
      </c>
      <c r="E266" s="55" t="s">
        <v>1318</v>
      </c>
      <c r="F266" s="55" t="s">
        <v>976</v>
      </c>
      <c r="G266" s="54" t="s">
        <v>1209</v>
      </c>
      <c r="H266" s="55" t="s">
        <v>976</v>
      </c>
      <c r="I266" s="55" t="s">
        <v>1209</v>
      </c>
      <c r="J266" s="46" t="s">
        <v>148</v>
      </c>
      <c r="K266" s="45" t="s">
        <v>594</v>
      </c>
      <c r="L266" s="46" t="s">
        <v>153</v>
      </c>
      <c r="M266" s="46" t="s">
        <v>153</v>
      </c>
      <c r="N266" s="46" t="s">
        <v>153</v>
      </c>
    </row>
    <row r="267" spans="1:14" ht="34" customHeight="1" x14ac:dyDescent="0.3">
      <c r="A267" s="43" t="s">
        <v>1209</v>
      </c>
      <c r="B267" s="44" t="s">
        <v>1319</v>
      </c>
      <c r="C267" s="44" t="s">
        <v>642</v>
      </c>
      <c r="D267" s="43" t="s">
        <v>1320</v>
      </c>
      <c r="E267" s="48" t="s">
        <v>1321</v>
      </c>
      <c r="F267" s="48" t="s">
        <v>1322</v>
      </c>
      <c r="G267" s="43" t="s">
        <v>1209</v>
      </c>
      <c r="H267" s="48" t="s">
        <v>1322</v>
      </c>
      <c r="I267" s="48" t="s">
        <v>1209</v>
      </c>
      <c r="J267" s="46" t="s">
        <v>148</v>
      </c>
      <c r="K267" s="45" t="s">
        <v>594</v>
      </c>
      <c r="L267" s="46" t="s">
        <v>153</v>
      </c>
      <c r="M267" s="46" t="s">
        <v>153</v>
      </c>
      <c r="N267" s="46" t="s">
        <v>153</v>
      </c>
    </row>
    <row r="268" spans="1:14" ht="34" customHeight="1" x14ac:dyDescent="0.3">
      <c r="A268" s="54" t="s">
        <v>1209</v>
      </c>
      <c r="B268" s="44" t="s">
        <v>1323</v>
      </c>
      <c r="C268" s="44" t="s">
        <v>590</v>
      </c>
      <c r="D268" s="54" t="s">
        <v>1324</v>
      </c>
      <c r="E268" s="55" t="s">
        <v>1325</v>
      </c>
      <c r="F268" s="55" t="s">
        <v>1326</v>
      </c>
      <c r="G268" s="54" t="s">
        <v>1209</v>
      </c>
      <c r="H268" s="55" t="s">
        <v>1326</v>
      </c>
      <c r="I268" s="55" t="s">
        <v>1209</v>
      </c>
      <c r="J268" s="46" t="s">
        <v>148</v>
      </c>
      <c r="K268" s="45" t="s">
        <v>594</v>
      </c>
      <c r="L268" s="46" t="s">
        <v>153</v>
      </c>
      <c r="M268" s="46" t="s">
        <v>153</v>
      </c>
      <c r="N268" s="46" t="s">
        <v>153</v>
      </c>
    </row>
    <row r="269" spans="1:14" ht="34" customHeight="1" x14ac:dyDescent="0.3">
      <c r="A269" s="43" t="s">
        <v>1209</v>
      </c>
      <c r="B269" s="44" t="s">
        <v>1327</v>
      </c>
      <c r="C269" s="44" t="s">
        <v>596</v>
      </c>
      <c r="D269" s="43" t="s">
        <v>1328</v>
      </c>
      <c r="E269" s="48" t="s">
        <v>1329</v>
      </c>
      <c r="F269" s="48" t="s">
        <v>1330</v>
      </c>
      <c r="G269" s="43" t="s">
        <v>1209</v>
      </c>
      <c r="H269" s="48" t="s">
        <v>1330</v>
      </c>
      <c r="I269" s="48" t="s">
        <v>1209</v>
      </c>
      <c r="J269" s="46" t="s">
        <v>148</v>
      </c>
      <c r="K269" s="45" t="s">
        <v>594</v>
      </c>
      <c r="L269" s="46" t="s">
        <v>153</v>
      </c>
      <c r="M269" s="46" t="s">
        <v>153</v>
      </c>
      <c r="N269" s="46" t="s">
        <v>153</v>
      </c>
    </row>
    <row r="270" spans="1:14" ht="34" customHeight="1" x14ac:dyDescent="0.3">
      <c r="A270" s="54" t="s">
        <v>1209</v>
      </c>
      <c r="B270" s="44" t="s">
        <v>1331</v>
      </c>
      <c r="C270" s="44" t="s">
        <v>632</v>
      </c>
      <c r="D270" s="54" t="s">
        <v>1332</v>
      </c>
      <c r="E270" s="55" t="s">
        <v>1333</v>
      </c>
      <c r="F270" s="55" t="s">
        <v>1334</v>
      </c>
      <c r="G270" s="54" t="s">
        <v>1209</v>
      </c>
      <c r="H270" s="55" t="s">
        <v>1334</v>
      </c>
      <c r="I270" s="55" t="s">
        <v>1209</v>
      </c>
      <c r="J270" s="46" t="s">
        <v>148</v>
      </c>
      <c r="K270" s="45" t="s">
        <v>594</v>
      </c>
      <c r="L270" s="46" t="s">
        <v>153</v>
      </c>
      <c r="M270" s="46" t="s">
        <v>153</v>
      </c>
      <c r="N270" s="46" t="s">
        <v>153</v>
      </c>
    </row>
    <row r="271" spans="1:14" ht="34" customHeight="1" x14ac:dyDescent="0.3">
      <c r="A271" s="43" t="s">
        <v>1209</v>
      </c>
      <c r="B271" s="44"/>
      <c r="C271" s="44" t="s">
        <v>590</v>
      </c>
      <c r="D271" s="43" t="s">
        <v>1335</v>
      </c>
      <c r="E271" s="48" t="s">
        <v>1336</v>
      </c>
      <c r="F271" s="48" t="s">
        <v>1337</v>
      </c>
      <c r="G271" s="43" t="s">
        <v>1209</v>
      </c>
      <c r="H271" s="48" t="s">
        <v>1337</v>
      </c>
      <c r="I271" s="48" t="s">
        <v>1209</v>
      </c>
      <c r="J271" s="46" t="s">
        <v>148</v>
      </c>
      <c r="K271" s="45" t="s">
        <v>594</v>
      </c>
      <c r="L271" s="46" t="s">
        <v>153</v>
      </c>
      <c r="M271" s="46" t="s">
        <v>153</v>
      </c>
      <c r="N271" s="46" t="s">
        <v>153</v>
      </c>
    </row>
    <row r="272" spans="1:14" ht="34" customHeight="1" x14ac:dyDescent="0.3">
      <c r="A272" s="54" t="s">
        <v>619</v>
      </c>
      <c r="B272" s="44" t="s">
        <v>699</v>
      </c>
      <c r="C272" s="44" t="s">
        <v>590</v>
      </c>
      <c r="D272" s="54" t="s">
        <v>1338</v>
      </c>
      <c r="E272" s="55" t="s">
        <v>1125</v>
      </c>
      <c r="F272" s="55" t="s">
        <v>781</v>
      </c>
      <c r="G272" s="54" t="s">
        <v>619</v>
      </c>
      <c r="H272" s="55" t="s">
        <v>781</v>
      </c>
      <c r="I272" s="55" t="s">
        <v>619</v>
      </c>
      <c r="J272" s="46" t="s">
        <v>148</v>
      </c>
      <c r="K272" s="45" t="s">
        <v>594</v>
      </c>
      <c r="L272" s="46" t="s">
        <v>153</v>
      </c>
      <c r="M272" s="46" t="s">
        <v>153</v>
      </c>
      <c r="N272" s="46" t="s">
        <v>153</v>
      </c>
    </row>
    <row r="273" spans="1:14" ht="34" customHeight="1" x14ac:dyDescent="0.3">
      <c r="A273" s="43" t="s">
        <v>619</v>
      </c>
      <c r="B273" s="44" t="s">
        <v>703</v>
      </c>
      <c r="C273" s="44" t="s">
        <v>596</v>
      </c>
      <c r="D273" s="43" t="s">
        <v>1339</v>
      </c>
      <c r="E273" s="48" t="s">
        <v>1340</v>
      </c>
      <c r="F273" s="48" t="s">
        <v>508</v>
      </c>
      <c r="G273" s="43" t="s">
        <v>619</v>
      </c>
      <c r="H273" s="48" t="s">
        <v>508</v>
      </c>
      <c r="I273" s="48" t="s">
        <v>619</v>
      </c>
      <c r="J273" s="46" t="s">
        <v>148</v>
      </c>
      <c r="K273" s="45" t="s">
        <v>594</v>
      </c>
      <c r="L273" s="46" t="s">
        <v>153</v>
      </c>
      <c r="M273" s="46" t="s">
        <v>153</v>
      </c>
      <c r="N273" s="46" t="s">
        <v>153</v>
      </c>
    </row>
  </sheetData>
  <mergeCells count="2">
    <mergeCell ref="A2:N2"/>
    <mergeCell ref="A1:N1"/>
  </mergeCells>
  <dataValidations count="1">
    <dataValidation type="list" allowBlank="1" sqref="L5 L6 L7 L8 L9 L10 L11 L12 L13 L14 L15 L16 L17 L18 L19 L20 L21 L22 L23 L24 L25 L26 L27 L28 L29 L30 L31 L32 L33 L34 L35 L36 L37 L38 L39 L40 L41 L42 L43 L44 L45 L46 L47 L48 L49 L50 L51 L52 L53 L54 L55 L56 L57 L58 L59 L60 L61 L62 L63 L64 L65 L66 L67 L68 L69 L70 L71 L72 L73 L74 L75 L76 L77 L78 L79 L80 L81 L82 L83 L84 L85 L86 L87 L88 L89 L90 L91 L92 L93 L94 L95 L96 L97 L98 L99 L100 L101 L102 L103 L104 L105 L106 L107 L108 L109 L110 L111 L112 L113 L114 L115 L116 L117 L118 L119 L120 L121 L122 L123 L124 L125 L126 L127 L128 L129 L130 L131 L132 L133 L134 L135 L136 L137 L138 L139 L140 L141 L142 L143 L144 L145 L146 L147 L148 L149 L150 L151 L152 L153 L154 L155 L156 L157 L158 L159 L160 L161 L162 L163 L164 L165 L166 L167 L168 L169 L170 L171 L172 L173 L174 L175 L176 L177 L178 L179 L180 L181 L182 L183 L184 L185 L186 L187 L188 L189 L190 L191 L192 L193 L194 L195 L196 L197 L198 L199 L200 L201 L202 L203 L204 L205 L206 L207 L208 L209 L210 L211 L212 L213 L214 L215 L216 L217 L218 L219 L220 L221 L222 L223 L224 L225 L226 L227 L228 L229 L230 L231 L232 L233 L234 L235 L236 L237 L238 L239 L240 L241 L242 L243 L244 L245 L246 L247 L248 L249 L250 L251 L252 L253 L254 L255 L256 L257 L258 L259 L260 L261 L262 L263 L264 L265 L266 L267 L268 L269 L270 L271 L272 L273">
      <formula1>"Planned,In Progress,Completed,Not Started,Needs Clarification"</formula1>
    </dataValidation>
  </dataValidations>
  <pageMargins left="0.7" right="0.7" top="0.75" bottom="0.75" header="0.3" footer="0.3"/>
  <ignoredErrors>
    <ignoredError sqref="C5"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7"/>
  <sheetViews>
    <sheetView showGridLines="0" workbookViewId="0">
      <selection activeCell="H6" sqref="H6"/>
    </sheetView>
  </sheetViews>
  <sheetFormatPr defaultRowHeight="14" x14ac:dyDescent="0.3"/>
  <cols>
    <col min="1" max="1" width="10" style="13" customWidth="1"/>
    <col min="2" max="2" width="32" style="13" customWidth="1"/>
    <col min="3" max="3" width="18" style="13" customWidth="1"/>
    <col min="4" max="4" width="44" style="13" customWidth="1"/>
    <col min="5" max="5" width="30" style="13" customWidth="1"/>
    <col min="6" max="6" width="40" style="13" customWidth="1"/>
    <col min="7" max="7" width="34" style="13" customWidth="1"/>
    <col min="8" max="9" width="14" style="13" customWidth="1"/>
    <col min="10" max="10" width="16" style="13" customWidth="1"/>
    <col min="11" max="12" width="24" style="13" customWidth="1"/>
    <col min="13" max="13" width="14" style="13" customWidth="1"/>
    <col min="14" max="14" width="24" style="13" customWidth="1"/>
    <col min="15" max="15" width="20" style="13" customWidth="1"/>
    <col min="16" max="16384" width="8.7265625" style="13"/>
  </cols>
  <sheetData>
    <row r="1" spans="1:15" x14ac:dyDescent="0.3">
      <c r="A1" s="86" t="s">
        <v>1341</v>
      </c>
      <c r="B1" s="70"/>
      <c r="C1" s="70"/>
      <c r="D1" s="70"/>
      <c r="E1" s="70"/>
      <c r="F1" s="70"/>
      <c r="G1" s="70"/>
      <c r="H1" s="70"/>
      <c r="I1" s="70"/>
      <c r="J1" s="70"/>
      <c r="K1" s="70"/>
      <c r="L1" s="70"/>
      <c r="M1" s="70"/>
      <c r="N1" s="70"/>
      <c r="O1" s="70"/>
    </row>
    <row r="2" spans="1:15" x14ac:dyDescent="0.3">
      <c r="A2" s="84" t="s">
        <v>1342</v>
      </c>
      <c r="B2" s="70"/>
      <c r="C2" s="70"/>
      <c r="D2" s="70"/>
      <c r="E2" s="70"/>
      <c r="F2" s="70"/>
      <c r="G2" s="70"/>
      <c r="H2" s="70"/>
      <c r="I2" s="70"/>
      <c r="J2" s="70"/>
      <c r="K2" s="70"/>
      <c r="L2" s="70"/>
      <c r="M2" s="70"/>
      <c r="N2" s="70"/>
      <c r="O2" s="70"/>
    </row>
    <row r="4" spans="1:15" x14ac:dyDescent="0.3">
      <c r="A4" s="30" t="s">
        <v>1343</v>
      </c>
      <c r="B4" s="30" t="s">
        <v>1344</v>
      </c>
      <c r="C4" s="30" t="s">
        <v>1345</v>
      </c>
      <c r="D4" s="30" t="s">
        <v>1346</v>
      </c>
      <c r="E4" s="30" t="s">
        <v>1347</v>
      </c>
      <c r="F4" s="30" t="s">
        <v>1348</v>
      </c>
      <c r="G4" s="30" t="s">
        <v>1349</v>
      </c>
      <c r="H4" s="30" t="s">
        <v>1350</v>
      </c>
      <c r="I4" s="30" t="s">
        <v>1351</v>
      </c>
      <c r="J4" s="30" t="s">
        <v>1352</v>
      </c>
      <c r="K4" s="30" t="s">
        <v>1353</v>
      </c>
      <c r="L4" s="30" t="s">
        <v>1354</v>
      </c>
      <c r="M4" s="30" t="s">
        <v>131</v>
      </c>
      <c r="N4" s="30" t="s">
        <v>1355</v>
      </c>
      <c r="O4" s="30" t="s">
        <v>1356</v>
      </c>
    </row>
    <row r="5" spans="1:15" ht="54" customHeight="1" x14ac:dyDescent="0.3">
      <c r="A5" s="44" t="s">
        <v>1357</v>
      </c>
      <c r="B5" s="43" t="s">
        <v>1358</v>
      </c>
      <c r="C5" s="44" t="s">
        <v>1359</v>
      </c>
      <c r="D5" s="43" t="s">
        <v>1360</v>
      </c>
      <c r="E5" s="48" t="s">
        <v>1361</v>
      </c>
      <c r="F5" s="43" t="s">
        <v>1362</v>
      </c>
      <c r="G5" s="48" t="s">
        <v>1363</v>
      </c>
      <c r="H5" s="57">
        <v>45839</v>
      </c>
      <c r="I5" s="56" t="s">
        <v>1364</v>
      </c>
      <c r="J5" s="48" t="s">
        <v>1365</v>
      </c>
      <c r="K5" s="48" t="s">
        <v>1366</v>
      </c>
      <c r="L5" s="48" t="s">
        <v>1367</v>
      </c>
      <c r="M5" s="46" t="s">
        <v>1368</v>
      </c>
      <c r="N5" s="48" t="s">
        <v>1369</v>
      </c>
      <c r="O5" s="46" t="s">
        <v>153</v>
      </c>
    </row>
    <row r="6" spans="1:15" ht="54" customHeight="1" x14ac:dyDescent="0.3">
      <c r="A6" s="44" t="s">
        <v>1370</v>
      </c>
      <c r="B6" s="54" t="s">
        <v>1371</v>
      </c>
      <c r="C6" s="44" t="s">
        <v>1372</v>
      </c>
      <c r="D6" s="54" t="s">
        <v>1373</v>
      </c>
      <c r="E6" s="55" t="s">
        <v>1374</v>
      </c>
      <c r="F6" s="54" t="s">
        <v>1375</v>
      </c>
      <c r="G6" s="55" t="s">
        <v>1363</v>
      </c>
      <c r="H6" s="57" t="s">
        <v>1364</v>
      </c>
      <c r="I6" s="56" t="s">
        <v>1376</v>
      </c>
      <c r="J6" s="55" t="s">
        <v>1365</v>
      </c>
      <c r="K6" s="55" t="s">
        <v>1366</v>
      </c>
      <c r="L6" s="55" t="s">
        <v>1367</v>
      </c>
      <c r="M6" s="46" t="s">
        <v>1368</v>
      </c>
      <c r="N6" s="55" t="s">
        <v>1369</v>
      </c>
      <c r="O6" s="46" t="s">
        <v>153</v>
      </c>
    </row>
    <row r="7" spans="1:15" ht="54" customHeight="1" x14ac:dyDescent="0.3">
      <c r="A7" s="44" t="s">
        <v>1377</v>
      </c>
      <c r="B7" s="43" t="s">
        <v>1378</v>
      </c>
      <c r="C7" s="44" t="s">
        <v>1372</v>
      </c>
      <c r="D7" s="43"/>
      <c r="E7" s="48"/>
      <c r="F7" s="43" t="s">
        <v>1379</v>
      </c>
      <c r="G7" s="48"/>
      <c r="H7" s="56"/>
      <c r="I7" s="56"/>
      <c r="J7" s="48" t="s">
        <v>1365</v>
      </c>
      <c r="K7" s="48" t="s">
        <v>1366</v>
      </c>
      <c r="L7" s="48" t="s">
        <v>1367</v>
      </c>
      <c r="M7" s="46" t="s">
        <v>1368</v>
      </c>
      <c r="N7" s="48" t="s">
        <v>1369</v>
      </c>
      <c r="O7" s="46" t="s">
        <v>153</v>
      </c>
    </row>
  </sheetData>
  <mergeCells count="2">
    <mergeCell ref="A1:O1"/>
    <mergeCell ref="A2:O2"/>
  </mergeCells>
  <dataValidations count="2">
    <dataValidation type="list" allowBlank="1" sqref="M5 M6 M7">
      <formula1>"Planned,Scoping,Ongoing,Completed,Deferred"</formula1>
    </dataValidation>
    <dataValidation type="date" allowBlank="1" errorTitle="Invalid date" error="Please enter a valid date in the format dd-mmm-yyyy." promptTitle="Date Entry" prompt="Enter date as dd-mmm-yyyy" sqref="D5:D9 H5:I7">
      <formula1>DATE(2020,1,1)</formula1>
      <formula2>DATE(2035,12,31)</formula2>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
  <sheetViews>
    <sheetView showGridLines="0" workbookViewId="0">
      <selection activeCell="B7" sqref="B7"/>
    </sheetView>
  </sheetViews>
  <sheetFormatPr defaultRowHeight="14" x14ac:dyDescent="0.3"/>
  <cols>
    <col min="1" max="1" width="24" style="58" customWidth="1"/>
    <col min="2" max="2" width="40" style="58" customWidth="1"/>
    <col min="3" max="3" width="18" style="58" customWidth="1"/>
    <col min="4" max="4" width="16" style="58" customWidth="1"/>
    <col min="5" max="5" width="40" style="58" customWidth="1"/>
    <col min="6" max="6" width="24" style="58" customWidth="1"/>
    <col min="7" max="16384" width="8.7265625" style="58"/>
  </cols>
  <sheetData>
    <row r="1" spans="1:6" x14ac:dyDescent="0.3">
      <c r="A1" s="96" t="s">
        <v>1380</v>
      </c>
      <c r="B1" s="95"/>
      <c r="C1" s="95"/>
      <c r="D1" s="95"/>
      <c r="E1" s="95"/>
      <c r="F1" s="95"/>
    </row>
    <row r="2" spans="1:6" x14ac:dyDescent="0.3">
      <c r="A2" s="94" t="s">
        <v>1381</v>
      </c>
      <c r="B2" s="95"/>
      <c r="C2" s="95"/>
      <c r="D2" s="95"/>
      <c r="E2" s="95"/>
      <c r="F2" s="95"/>
    </row>
    <row r="4" spans="1:6" x14ac:dyDescent="0.3">
      <c r="A4" s="59" t="s">
        <v>1382</v>
      </c>
      <c r="B4" s="59" t="s">
        <v>79</v>
      </c>
      <c r="C4" s="59" t="s">
        <v>1383</v>
      </c>
      <c r="D4" s="59" t="s">
        <v>1384</v>
      </c>
      <c r="E4" s="59" t="s">
        <v>1385</v>
      </c>
      <c r="F4" s="59" t="s">
        <v>1386</v>
      </c>
    </row>
    <row r="5" spans="1:6" ht="28" x14ac:dyDescent="0.3">
      <c r="A5" s="60" t="s">
        <v>1387</v>
      </c>
      <c r="B5" s="61" t="s">
        <v>1388</v>
      </c>
      <c r="C5" s="61" t="s">
        <v>1365</v>
      </c>
      <c r="D5" s="62" t="s">
        <v>1389</v>
      </c>
      <c r="E5" s="61" t="s">
        <v>1390</v>
      </c>
      <c r="F5" s="61" t="s">
        <v>1391</v>
      </c>
    </row>
    <row r="6" spans="1:6" ht="28" x14ac:dyDescent="0.3">
      <c r="A6" s="60" t="s">
        <v>1392</v>
      </c>
      <c r="B6" s="61" t="s">
        <v>1393</v>
      </c>
      <c r="C6" s="61" t="s">
        <v>1365</v>
      </c>
      <c r="D6" s="62" t="s">
        <v>153</v>
      </c>
      <c r="E6" s="61" t="s">
        <v>1394</v>
      </c>
      <c r="F6" s="61" t="s">
        <v>1395</v>
      </c>
    </row>
    <row r="7" spans="1:6" ht="28" x14ac:dyDescent="0.3">
      <c r="A7" s="60" t="s">
        <v>1396</v>
      </c>
      <c r="B7" s="61" t="s">
        <v>1397</v>
      </c>
      <c r="C7" s="61" t="s">
        <v>1365</v>
      </c>
      <c r="D7" s="62" t="s">
        <v>153</v>
      </c>
      <c r="E7" s="61" t="s">
        <v>1398</v>
      </c>
      <c r="F7" s="61" t="s">
        <v>1399</v>
      </c>
    </row>
    <row r="8" spans="1:6" ht="28" x14ac:dyDescent="0.3">
      <c r="A8" s="60" t="s">
        <v>1400</v>
      </c>
      <c r="B8" s="61" t="s">
        <v>1401</v>
      </c>
      <c r="C8" s="61" t="s">
        <v>1402</v>
      </c>
      <c r="D8" s="62" t="s">
        <v>153</v>
      </c>
      <c r="E8" s="61" t="s">
        <v>1403</v>
      </c>
      <c r="F8" s="61" t="s">
        <v>1399</v>
      </c>
    </row>
    <row r="9" spans="1:6" ht="28" x14ac:dyDescent="0.3">
      <c r="A9" s="60" t="s">
        <v>1404</v>
      </c>
      <c r="B9" s="61" t="s">
        <v>1405</v>
      </c>
      <c r="C9" s="61" t="s">
        <v>1406</v>
      </c>
      <c r="D9" s="62" t="s">
        <v>153</v>
      </c>
      <c r="E9" s="61" t="s">
        <v>1407</v>
      </c>
      <c r="F9" s="61" t="s">
        <v>1408</v>
      </c>
    </row>
  </sheetData>
  <mergeCells count="2">
    <mergeCell ref="A2:F2"/>
    <mergeCell ref="A1:F1"/>
  </mergeCells>
  <dataValidations count="1">
    <dataValidation type="date" allowBlank="1" errorTitle="Invalid date" error="Please enter a valid date in the format dd-mmm-yyyy." promptTitle="Date Entry" prompt="Enter date as dd-mmm-yyyy" sqref="D5:D9 H5:I7">
      <formula1>DATE(2020,1,1)</formula1>
      <formula2>DATE(2035,12,31)</formula2>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
  <sheetViews>
    <sheetView showGridLines="0" workbookViewId="0">
      <selection activeCell="C13" sqref="C13"/>
    </sheetView>
  </sheetViews>
  <sheetFormatPr defaultRowHeight="14" x14ac:dyDescent="0.3"/>
  <cols>
    <col min="1" max="1" width="24" style="13" customWidth="1"/>
    <col min="2" max="6" width="22" style="13" customWidth="1"/>
    <col min="7" max="16384" width="8.7265625" style="13"/>
  </cols>
  <sheetData>
    <row r="1" spans="1:6" x14ac:dyDescent="0.3">
      <c r="A1" s="86" t="s">
        <v>1409</v>
      </c>
      <c r="B1" s="70"/>
      <c r="C1" s="70"/>
      <c r="D1" s="70"/>
      <c r="E1" s="70"/>
      <c r="F1" s="70"/>
    </row>
    <row r="2" spans="1:6" x14ac:dyDescent="0.3">
      <c r="A2" s="84" t="s">
        <v>1410</v>
      </c>
      <c r="B2" s="70"/>
      <c r="C2" s="70"/>
      <c r="D2" s="70"/>
      <c r="E2" s="70"/>
      <c r="F2" s="70"/>
    </row>
    <row r="4" spans="1:6" x14ac:dyDescent="0.3">
      <c r="A4" s="63" t="s">
        <v>1411</v>
      </c>
      <c r="B4" s="63" t="s">
        <v>1412</v>
      </c>
      <c r="C4" s="63" t="s">
        <v>1413</v>
      </c>
      <c r="D4" s="63" t="s">
        <v>1414</v>
      </c>
      <c r="E4" s="63" t="s">
        <v>1415</v>
      </c>
      <c r="F4" s="63" t="s">
        <v>1416</v>
      </c>
    </row>
    <row r="5" spans="1:6" x14ac:dyDescent="0.3">
      <c r="A5" s="64" t="s">
        <v>131</v>
      </c>
      <c r="B5" s="44" t="s">
        <v>33</v>
      </c>
      <c r="C5" s="44" t="s">
        <v>35</v>
      </c>
      <c r="D5" s="44" t="s">
        <v>34</v>
      </c>
      <c r="E5" s="44" t="s">
        <v>183</v>
      </c>
      <c r="F5" s="44" t="s">
        <v>1417</v>
      </c>
    </row>
    <row r="6" spans="1:6" x14ac:dyDescent="0.3">
      <c r="A6" s="64" t="s">
        <v>132</v>
      </c>
      <c r="B6" s="44" t="s">
        <v>376</v>
      </c>
      <c r="C6" s="44" t="s">
        <v>237</v>
      </c>
      <c r="D6" s="44" t="s">
        <v>1418</v>
      </c>
      <c r="E6" s="44" t="s">
        <v>153</v>
      </c>
      <c r="F6" s="44" t="s">
        <v>153</v>
      </c>
    </row>
    <row r="7" spans="1:6" x14ac:dyDescent="0.3">
      <c r="A7" s="64" t="s">
        <v>1419</v>
      </c>
      <c r="B7" s="44" t="s">
        <v>149</v>
      </c>
      <c r="C7" s="44" t="s">
        <v>1420</v>
      </c>
      <c r="D7" s="44" t="s">
        <v>1421</v>
      </c>
      <c r="E7" s="44" t="s">
        <v>1422</v>
      </c>
      <c r="F7" s="44" t="s">
        <v>1423</v>
      </c>
    </row>
    <row r="8" spans="1:6" x14ac:dyDescent="0.3">
      <c r="A8" s="64" t="s">
        <v>1424</v>
      </c>
      <c r="B8" s="44" t="s">
        <v>236</v>
      </c>
      <c r="C8" s="44" t="s">
        <v>1425</v>
      </c>
      <c r="D8" s="44" t="s">
        <v>1426</v>
      </c>
      <c r="E8" s="44" t="s">
        <v>1427</v>
      </c>
      <c r="F8" s="44" t="s">
        <v>1428</v>
      </c>
    </row>
    <row r="9" spans="1:6" x14ac:dyDescent="0.3">
      <c r="A9" s="64" t="s">
        <v>1352</v>
      </c>
      <c r="B9" s="44" t="s">
        <v>1365</v>
      </c>
      <c r="C9" s="44" t="s">
        <v>1429</v>
      </c>
      <c r="D9" s="44" t="s">
        <v>1430</v>
      </c>
      <c r="E9" s="44" t="s">
        <v>1431</v>
      </c>
      <c r="F9" s="44" t="s">
        <v>1432</v>
      </c>
    </row>
  </sheetData>
  <mergeCells count="2">
    <mergeCell ref="A2:F2"/>
    <mergeCell ref="A1:F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7"/>
  <sheetViews>
    <sheetView showGridLines="0" workbookViewId="0">
      <selection sqref="A1:XFD1048576"/>
    </sheetView>
  </sheetViews>
  <sheetFormatPr defaultRowHeight="14.5" x14ac:dyDescent="0.35"/>
  <cols>
    <col min="1" max="1" width="12" style="65" customWidth="1"/>
    <col min="2" max="2" width="38" style="65" customWidth="1"/>
    <col min="3" max="3" width="28" style="65" customWidth="1"/>
    <col min="4" max="4" width="20" style="65" customWidth="1"/>
    <col min="5" max="5" width="28" style="65" customWidth="1"/>
    <col min="6" max="16384" width="8.7265625" style="65"/>
  </cols>
  <sheetData>
    <row r="1" spans="1:5" ht="19.5" x14ac:dyDescent="0.45">
      <c r="A1" s="97" t="s">
        <v>1433</v>
      </c>
      <c r="B1" s="98"/>
      <c r="C1" s="98"/>
      <c r="D1" s="98"/>
      <c r="E1" s="98"/>
    </row>
    <row r="3" spans="1:5" x14ac:dyDescent="0.35">
      <c r="A3" s="66" t="s">
        <v>1434</v>
      </c>
      <c r="B3" s="66" t="s">
        <v>92</v>
      </c>
      <c r="C3" s="66" t="s">
        <v>1435</v>
      </c>
      <c r="D3" s="66" t="s">
        <v>1436</v>
      </c>
      <c r="E3" s="66" t="s">
        <v>1385</v>
      </c>
    </row>
    <row r="4" spans="1:5" ht="29" x14ac:dyDescent="0.35">
      <c r="A4" s="67">
        <v>5</v>
      </c>
      <c r="B4" s="67" t="s">
        <v>142</v>
      </c>
      <c r="C4" s="67" t="s">
        <v>1437</v>
      </c>
      <c r="D4" s="67">
        <v>15.5</v>
      </c>
      <c r="E4" s="67" t="s">
        <v>1438</v>
      </c>
    </row>
    <row r="5" spans="1:5" ht="29" x14ac:dyDescent="0.35">
      <c r="A5" s="67">
        <v>6</v>
      </c>
      <c r="B5" s="67" t="s">
        <v>161</v>
      </c>
      <c r="C5" s="67" t="s">
        <v>1439</v>
      </c>
      <c r="D5" s="67">
        <v>0.6</v>
      </c>
      <c r="E5" s="67" t="s">
        <v>1438</v>
      </c>
    </row>
    <row r="6" spans="1:5" ht="29" x14ac:dyDescent="0.35">
      <c r="A6" s="67">
        <v>7</v>
      </c>
      <c r="B6" s="67" t="s">
        <v>166</v>
      </c>
      <c r="C6" s="67" t="s">
        <v>1440</v>
      </c>
      <c r="D6" s="67">
        <v>1.6</v>
      </c>
      <c r="E6" s="67" t="s">
        <v>1438</v>
      </c>
    </row>
    <row r="7" spans="1:5" ht="29" x14ac:dyDescent="0.35">
      <c r="A7" s="67">
        <v>8</v>
      </c>
      <c r="B7" s="67" t="s">
        <v>169</v>
      </c>
      <c r="C7" s="67" t="s">
        <v>1441</v>
      </c>
      <c r="D7" s="67">
        <v>1.7</v>
      </c>
      <c r="E7" s="67" t="s">
        <v>1438</v>
      </c>
    </row>
    <row r="8" spans="1:5" ht="29" x14ac:dyDescent="0.35">
      <c r="A8" s="67">
        <v>9</v>
      </c>
      <c r="B8" s="67" t="s">
        <v>173</v>
      </c>
      <c r="C8" s="67" t="s">
        <v>1442</v>
      </c>
      <c r="D8" s="67">
        <v>0</v>
      </c>
      <c r="E8" s="67" t="s">
        <v>1438</v>
      </c>
    </row>
    <row r="9" spans="1:5" ht="29" x14ac:dyDescent="0.35">
      <c r="A9" s="67">
        <v>10</v>
      </c>
      <c r="B9" s="67" t="s">
        <v>180</v>
      </c>
      <c r="C9" s="67" t="s">
        <v>1443</v>
      </c>
      <c r="D9" s="67"/>
      <c r="E9" s="67" t="s">
        <v>1438</v>
      </c>
    </row>
    <row r="10" spans="1:5" ht="29" x14ac:dyDescent="0.35">
      <c r="A10" s="67">
        <v>11</v>
      </c>
      <c r="B10" s="67" t="s">
        <v>187</v>
      </c>
      <c r="C10" s="67" t="s">
        <v>1442</v>
      </c>
      <c r="D10" s="67">
        <v>0</v>
      </c>
      <c r="E10" s="67" t="s">
        <v>1438</v>
      </c>
    </row>
    <row r="11" spans="1:5" ht="29" x14ac:dyDescent="0.35">
      <c r="A11" s="67">
        <v>12</v>
      </c>
      <c r="B11" s="67" t="s">
        <v>191</v>
      </c>
      <c r="C11" s="67" t="s">
        <v>1444</v>
      </c>
      <c r="D11" s="67">
        <v>0.1</v>
      </c>
      <c r="E11" s="67" t="s">
        <v>1438</v>
      </c>
    </row>
    <row r="12" spans="1:5" ht="29" x14ac:dyDescent="0.35">
      <c r="A12" s="67">
        <v>13</v>
      </c>
      <c r="B12" s="67" t="s">
        <v>195</v>
      </c>
      <c r="C12" s="67" t="s">
        <v>1445</v>
      </c>
      <c r="D12" s="67">
        <v>98</v>
      </c>
      <c r="E12" s="67" t="s">
        <v>1438</v>
      </c>
    </row>
    <row r="13" spans="1:5" ht="29" x14ac:dyDescent="0.35">
      <c r="A13" s="67">
        <v>14</v>
      </c>
      <c r="B13" s="67" t="s">
        <v>200</v>
      </c>
      <c r="C13" s="67" t="s">
        <v>1446</v>
      </c>
      <c r="D13" s="67">
        <v>18</v>
      </c>
      <c r="E13" s="67" t="s">
        <v>1438</v>
      </c>
    </row>
    <row r="14" spans="1:5" ht="29" x14ac:dyDescent="0.35">
      <c r="A14" s="67">
        <v>15</v>
      </c>
      <c r="B14" s="67" t="s">
        <v>208</v>
      </c>
      <c r="C14" s="67" t="s">
        <v>1447</v>
      </c>
      <c r="D14" s="67">
        <v>6960</v>
      </c>
      <c r="E14" s="67" t="s">
        <v>1438</v>
      </c>
    </row>
    <row r="15" spans="1:5" ht="29" x14ac:dyDescent="0.35">
      <c r="A15" s="67">
        <v>16</v>
      </c>
      <c r="B15" s="67" t="s">
        <v>214</v>
      </c>
      <c r="C15" s="67" t="s">
        <v>1448</v>
      </c>
      <c r="D15" s="67">
        <v>97</v>
      </c>
      <c r="E15" s="67" t="s">
        <v>1438</v>
      </c>
    </row>
    <row r="16" spans="1:5" ht="29" x14ac:dyDescent="0.35">
      <c r="A16" s="67">
        <v>17</v>
      </c>
      <c r="B16" s="67" t="s">
        <v>218</v>
      </c>
      <c r="C16" s="67" t="s">
        <v>1449</v>
      </c>
      <c r="D16" s="67">
        <v>870</v>
      </c>
      <c r="E16" s="67" t="s">
        <v>1438</v>
      </c>
    </row>
    <row r="17" spans="1:5" ht="29" x14ac:dyDescent="0.35">
      <c r="A17" s="67">
        <v>18</v>
      </c>
      <c r="B17" s="67" t="s">
        <v>222</v>
      </c>
      <c r="C17" s="67" t="s">
        <v>1450</v>
      </c>
      <c r="D17" s="67">
        <v>0</v>
      </c>
      <c r="E17" s="67" t="s">
        <v>1438</v>
      </c>
    </row>
    <row r="18" spans="1:5" ht="29" x14ac:dyDescent="0.35">
      <c r="A18" s="67">
        <v>19</v>
      </c>
      <c r="B18" s="67" t="s">
        <v>226</v>
      </c>
      <c r="C18" s="67" t="s">
        <v>1451</v>
      </c>
      <c r="D18" s="67">
        <v>50</v>
      </c>
      <c r="E18" s="67" t="s">
        <v>1438</v>
      </c>
    </row>
    <row r="19" spans="1:5" ht="29" x14ac:dyDescent="0.35">
      <c r="A19" s="67">
        <v>20</v>
      </c>
      <c r="B19" s="67" t="s">
        <v>230</v>
      </c>
      <c r="C19" s="67" t="s">
        <v>5</v>
      </c>
      <c r="D19" s="67">
        <v>2</v>
      </c>
      <c r="E19" s="67" t="s">
        <v>1438</v>
      </c>
    </row>
    <row r="20" spans="1:5" ht="72.5" x14ac:dyDescent="0.35">
      <c r="A20" s="67">
        <v>21</v>
      </c>
      <c r="B20" s="67" t="s">
        <v>235</v>
      </c>
      <c r="C20" s="67" t="s">
        <v>1452</v>
      </c>
      <c r="D20" s="67">
        <v>2024</v>
      </c>
      <c r="E20" s="67" t="s">
        <v>1438</v>
      </c>
    </row>
    <row r="21" spans="1:5" ht="29" x14ac:dyDescent="0.35">
      <c r="A21" s="67">
        <v>22</v>
      </c>
      <c r="B21" s="67" t="s">
        <v>240</v>
      </c>
      <c r="C21" s="67" t="s">
        <v>1453</v>
      </c>
      <c r="D21" s="67"/>
      <c r="E21" s="67" t="s">
        <v>1438</v>
      </c>
    </row>
    <row r="22" spans="1:5" ht="43.5" x14ac:dyDescent="0.35">
      <c r="A22" s="67">
        <v>23</v>
      </c>
      <c r="B22" s="67" t="s">
        <v>248</v>
      </c>
      <c r="C22" s="67" t="s">
        <v>1454</v>
      </c>
      <c r="D22" s="67"/>
      <c r="E22" s="67" t="s">
        <v>1438</v>
      </c>
    </row>
    <row r="23" spans="1:5" ht="72.5" x14ac:dyDescent="0.35">
      <c r="A23" s="67">
        <v>24</v>
      </c>
      <c r="B23" s="67" t="s">
        <v>248</v>
      </c>
      <c r="C23" s="67" t="s">
        <v>1455</v>
      </c>
      <c r="D23" s="67">
        <v>2024</v>
      </c>
      <c r="E23" s="67" t="s">
        <v>1438</v>
      </c>
    </row>
    <row r="24" spans="1:5" ht="29" x14ac:dyDescent="0.35">
      <c r="A24" s="67">
        <v>25</v>
      </c>
      <c r="B24" s="67" t="s">
        <v>257</v>
      </c>
      <c r="C24" s="67" t="s">
        <v>1456</v>
      </c>
      <c r="D24" s="67">
        <v>0</v>
      </c>
      <c r="E24" s="67" t="s">
        <v>1438</v>
      </c>
    </row>
    <row r="25" spans="1:5" ht="29" x14ac:dyDescent="0.35">
      <c r="A25" s="67">
        <v>26</v>
      </c>
      <c r="B25" s="67" t="s">
        <v>262</v>
      </c>
      <c r="C25" s="67" t="s">
        <v>1457</v>
      </c>
      <c r="D25" s="67"/>
      <c r="E25" s="67" t="s">
        <v>1438</v>
      </c>
    </row>
    <row r="26" spans="1:5" ht="29" x14ac:dyDescent="0.35">
      <c r="A26" s="67">
        <v>27</v>
      </c>
      <c r="B26" s="67" t="s">
        <v>257</v>
      </c>
      <c r="C26" s="67" t="s">
        <v>1458</v>
      </c>
      <c r="D26" s="67">
        <v>11131111301.09</v>
      </c>
      <c r="E26" s="67" t="s">
        <v>1438</v>
      </c>
    </row>
    <row r="27" spans="1:5" ht="87" x14ac:dyDescent="0.35">
      <c r="A27" s="67">
        <v>28</v>
      </c>
      <c r="B27" s="67" t="s">
        <v>236</v>
      </c>
      <c r="C27" s="67" t="s">
        <v>1459</v>
      </c>
      <c r="D27" s="67">
        <v>100</v>
      </c>
      <c r="E27" s="67" t="s">
        <v>1438</v>
      </c>
    </row>
    <row r="28" spans="1:5" ht="29" x14ac:dyDescent="0.35">
      <c r="A28" s="67">
        <v>29</v>
      </c>
      <c r="B28" s="67" t="s">
        <v>285</v>
      </c>
      <c r="C28" s="67" t="s">
        <v>1460</v>
      </c>
      <c r="D28" s="67">
        <v>15451</v>
      </c>
      <c r="E28" s="67" t="s">
        <v>1438</v>
      </c>
    </row>
    <row r="29" spans="1:5" ht="29" x14ac:dyDescent="0.35">
      <c r="A29" s="67">
        <v>30</v>
      </c>
      <c r="B29" s="67" t="s">
        <v>290</v>
      </c>
      <c r="C29" s="67" t="s">
        <v>1461</v>
      </c>
      <c r="D29" s="67">
        <v>2517291</v>
      </c>
      <c r="E29" s="67" t="s">
        <v>1438</v>
      </c>
    </row>
    <row r="30" spans="1:5" ht="29" x14ac:dyDescent="0.35">
      <c r="A30" s="67">
        <v>31</v>
      </c>
      <c r="B30" s="67" t="s">
        <v>285</v>
      </c>
      <c r="C30" s="67" t="s">
        <v>1462</v>
      </c>
      <c r="D30" s="67">
        <v>8625</v>
      </c>
      <c r="E30" s="67" t="s">
        <v>1438</v>
      </c>
    </row>
    <row r="31" spans="1:5" ht="29" x14ac:dyDescent="0.35">
      <c r="A31" s="67">
        <v>32</v>
      </c>
      <c r="B31" s="67" t="s">
        <v>290</v>
      </c>
      <c r="C31" s="67" t="s">
        <v>1463</v>
      </c>
      <c r="D31" s="67">
        <v>991875</v>
      </c>
      <c r="E31" s="67" t="s">
        <v>1438</v>
      </c>
    </row>
    <row r="32" spans="1:5" ht="29" x14ac:dyDescent="0.35">
      <c r="A32" s="67">
        <v>33</v>
      </c>
      <c r="B32" s="67" t="s">
        <v>302</v>
      </c>
      <c r="C32" s="67" t="s">
        <v>1464</v>
      </c>
      <c r="D32" s="67">
        <v>18341</v>
      </c>
      <c r="E32" s="67" t="s">
        <v>1438</v>
      </c>
    </row>
    <row r="33" spans="1:5" ht="29" x14ac:dyDescent="0.35">
      <c r="A33" s="67">
        <v>34</v>
      </c>
      <c r="B33" s="67" t="s">
        <v>306</v>
      </c>
      <c r="C33" s="67" t="s">
        <v>1465</v>
      </c>
      <c r="D33" s="67">
        <v>8542160</v>
      </c>
      <c r="E33" s="67" t="s">
        <v>1438</v>
      </c>
    </row>
    <row r="34" spans="1:5" ht="29" x14ac:dyDescent="0.35">
      <c r="A34" s="67">
        <v>35</v>
      </c>
      <c r="B34" s="67" t="s">
        <v>302</v>
      </c>
      <c r="C34" s="67" t="s">
        <v>1466</v>
      </c>
      <c r="D34" s="67">
        <v>271642</v>
      </c>
      <c r="E34" s="67" t="s">
        <v>1438</v>
      </c>
    </row>
    <row r="35" spans="1:5" ht="29" x14ac:dyDescent="0.35">
      <c r="A35" s="67">
        <v>36</v>
      </c>
      <c r="B35" s="67" t="s">
        <v>306</v>
      </c>
      <c r="C35" s="67" t="s">
        <v>1467</v>
      </c>
      <c r="D35" s="67">
        <v>82935299</v>
      </c>
      <c r="E35" s="67" t="s">
        <v>1438</v>
      </c>
    </row>
    <row r="36" spans="1:5" ht="29" x14ac:dyDescent="0.35">
      <c r="A36" s="67">
        <v>37</v>
      </c>
      <c r="B36" s="67" t="s">
        <v>302</v>
      </c>
      <c r="C36" s="67" t="s">
        <v>1468</v>
      </c>
      <c r="D36" s="67">
        <v>110759</v>
      </c>
      <c r="E36" s="67" t="s">
        <v>1438</v>
      </c>
    </row>
    <row r="37" spans="1:5" ht="29" x14ac:dyDescent="0.35">
      <c r="A37" s="67">
        <v>38</v>
      </c>
      <c r="B37" s="67" t="s">
        <v>321</v>
      </c>
      <c r="C37" s="67" t="s">
        <v>1469</v>
      </c>
      <c r="D37" s="67"/>
      <c r="E37" s="67" t="s">
        <v>1438</v>
      </c>
    </row>
    <row r="38" spans="1:5" ht="29" x14ac:dyDescent="0.35">
      <c r="A38" s="67">
        <v>39</v>
      </c>
      <c r="B38" s="67" t="s">
        <v>257</v>
      </c>
      <c r="C38" s="67" t="s">
        <v>1470</v>
      </c>
      <c r="D38" s="67">
        <v>288822345</v>
      </c>
      <c r="E38" s="67" t="s">
        <v>1438</v>
      </c>
    </row>
    <row r="39" spans="1:5" ht="29" x14ac:dyDescent="0.35">
      <c r="A39" s="67">
        <v>40</v>
      </c>
      <c r="B39" s="67" t="s">
        <v>339</v>
      </c>
      <c r="C39" s="67" t="s">
        <v>1471</v>
      </c>
      <c r="D39" s="67">
        <v>0.84</v>
      </c>
      <c r="E39" s="67" t="s">
        <v>1438</v>
      </c>
    </row>
    <row r="40" spans="1:5" ht="29" x14ac:dyDescent="0.35">
      <c r="A40" s="67">
        <v>41</v>
      </c>
      <c r="B40" s="67" t="s">
        <v>342</v>
      </c>
      <c r="C40" s="67" t="s">
        <v>1472</v>
      </c>
      <c r="D40" s="67">
        <v>0.95</v>
      </c>
      <c r="E40" s="67" t="s">
        <v>1438</v>
      </c>
    </row>
    <row r="41" spans="1:5" ht="29" x14ac:dyDescent="0.35">
      <c r="A41" s="67">
        <v>42</v>
      </c>
      <c r="B41" s="67" t="s">
        <v>346</v>
      </c>
      <c r="C41" s="67" t="s">
        <v>1450</v>
      </c>
      <c r="D41" s="67">
        <v>0</v>
      </c>
      <c r="E41" s="67" t="s">
        <v>1438</v>
      </c>
    </row>
    <row r="42" spans="1:5" ht="29" x14ac:dyDescent="0.35">
      <c r="A42" s="67">
        <v>43</v>
      </c>
      <c r="B42" s="67" t="s">
        <v>350</v>
      </c>
      <c r="C42" s="67" t="s">
        <v>1473</v>
      </c>
      <c r="D42" s="67">
        <v>0.67</v>
      </c>
      <c r="E42" s="67" t="s">
        <v>1438</v>
      </c>
    </row>
    <row r="43" spans="1:5" ht="43.5" x14ac:dyDescent="0.35">
      <c r="A43" s="67">
        <v>44</v>
      </c>
      <c r="B43" s="67" t="s">
        <v>354</v>
      </c>
      <c r="C43" s="67" t="s">
        <v>1474</v>
      </c>
      <c r="D43" s="67"/>
      <c r="E43" s="67" t="s">
        <v>1438</v>
      </c>
    </row>
    <row r="44" spans="1:5" ht="29" x14ac:dyDescent="0.35">
      <c r="A44" s="67">
        <v>45</v>
      </c>
      <c r="B44" s="67" t="s">
        <v>359</v>
      </c>
      <c r="C44" s="67" t="s">
        <v>1475</v>
      </c>
      <c r="D44" s="67">
        <v>182435000</v>
      </c>
      <c r="E44" s="67" t="s">
        <v>1438</v>
      </c>
    </row>
    <row r="45" spans="1:5" ht="72.5" x14ac:dyDescent="0.35">
      <c r="A45" s="67">
        <v>46</v>
      </c>
      <c r="B45" s="67" t="s">
        <v>364</v>
      </c>
      <c r="C45" s="67" t="s">
        <v>1476</v>
      </c>
      <c r="D45" s="67">
        <v>12</v>
      </c>
      <c r="E45" s="67" t="s">
        <v>1438</v>
      </c>
    </row>
    <row r="46" spans="1:5" ht="29" x14ac:dyDescent="0.35">
      <c r="A46" s="67">
        <v>47</v>
      </c>
      <c r="B46" s="67" t="s">
        <v>367</v>
      </c>
      <c r="C46" s="67" t="s">
        <v>1477</v>
      </c>
      <c r="D46" s="67">
        <v>1</v>
      </c>
      <c r="E46" s="67" t="s">
        <v>1438</v>
      </c>
    </row>
    <row r="47" spans="1:5" ht="29" x14ac:dyDescent="0.35">
      <c r="A47" s="67">
        <v>48</v>
      </c>
      <c r="B47" s="67" t="s">
        <v>372</v>
      </c>
      <c r="C47" s="67" t="s">
        <v>1478</v>
      </c>
      <c r="D47" s="67">
        <v>12</v>
      </c>
      <c r="E47" s="67" t="s">
        <v>1438</v>
      </c>
    </row>
    <row r="48" spans="1:5" ht="29" x14ac:dyDescent="0.35">
      <c r="A48" s="67">
        <v>49</v>
      </c>
      <c r="B48" s="67" t="s">
        <v>375</v>
      </c>
      <c r="C48" s="67" t="s">
        <v>10</v>
      </c>
      <c r="D48" s="67">
        <v>4</v>
      </c>
      <c r="E48" s="67" t="s">
        <v>1438</v>
      </c>
    </row>
    <row r="49" spans="1:5" ht="29" x14ac:dyDescent="0.35">
      <c r="A49" s="67">
        <v>50</v>
      </c>
      <c r="B49" s="67" t="s">
        <v>379</v>
      </c>
      <c r="C49" s="67" t="s">
        <v>1450</v>
      </c>
      <c r="D49" s="67">
        <v>0</v>
      </c>
      <c r="E49" s="67" t="s">
        <v>1438</v>
      </c>
    </row>
    <row r="50" spans="1:5" ht="29" x14ac:dyDescent="0.35">
      <c r="A50" s="67">
        <v>51</v>
      </c>
      <c r="B50" s="67" t="s">
        <v>382</v>
      </c>
      <c r="C50" s="67" t="s">
        <v>1479</v>
      </c>
      <c r="D50" s="67">
        <v>16</v>
      </c>
      <c r="E50" s="67" t="s">
        <v>1438</v>
      </c>
    </row>
    <row r="51" spans="1:5" ht="29" x14ac:dyDescent="0.35">
      <c r="A51" s="67">
        <v>52</v>
      </c>
      <c r="B51" s="67" t="s">
        <v>385</v>
      </c>
      <c r="C51" s="67" t="s">
        <v>10</v>
      </c>
      <c r="D51" s="67">
        <v>4</v>
      </c>
      <c r="E51" s="67" t="s">
        <v>1438</v>
      </c>
    </row>
    <row r="52" spans="1:5" ht="29" x14ac:dyDescent="0.35">
      <c r="A52" s="67">
        <v>53</v>
      </c>
      <c r="B52" s="67" t="s">
        <v>388</v>
      </c>
      <c r="C52" s="67" t="s">
        <v>2</v>
      </c>
      <c r="D52" s="67">
        <v>1</v>
      </c>
      <c r="E52" s="67" t="s">
        <v>1438</v>
      </c>
    </row>
    <row r="53" spans="1:5" ht="29" x14ac:dyDescent="0.35">
      <c r="A53" s="67">
        <v>54</v>
      </c>
      <c r="B53" s="67" t="s">
        <v>392</v>
      </c>
      <c r="C53" s="67" t="s">
        <v>1480</v>
      </c>
      <c r="D53" s="67"/>
      <c r="E53" s="67" t="s">
        <v>1438</v>
      </c>
    </row>
    <row r="54" spans="1:5" ht="29" x14ac:dyDescent="0.35">
      <c r="A54" s="67">
        <v>55</v>
      </c>
      <c r="B54" s="67" t="s">
        <v>396</v>
      </c>
      <c r="C54" s="67" t="s">
        <v>1450</v>
      </c>
      <c r="D54" s="67">
        <v>0</v>
      </c>
      <c r="E54" s="67" t="s">
        <v>1438</v>
      </c>
    </row>
    <row r="55" spans="1:5" ht="29" x14ac:dyDescent="0.35">
      <c r="A55" s="67">
        <v>56</v>
      </c>
      <c r="B55" s="67" t="s">
        <v>401</v>
      </c>
      <c r="C55" s="67" t="s">
        <v>1481</v>
      </c>
      <c r="D55" s="67">
        <v>7</v>
      </c>
      <c r="E55" s="67" t="s">
        <v>1438</v>
      </c>
    </row>
    <row r="56" spans="1:5" ht="29" x14ac:dyDescent="0.35">
      <c r="A56" s="67">
        <v>57</v>
      </c>
      <c r="B56" s="67" t="s">
        <v>401</v>
      </c>
      <c r="C56" s="67" t="s">
        <v>1482</v>
      </c>
      <c r="D56" s="67">
        <v>14</v>
      </c>
      <c r="E56" s="67" t="s">
        <v>1438</v>
      </c>
    </row>
    <row r="57" spans="1:5" ht="29" x14ac:dyDescent="0.35">
      <c r="A57" s="67">
        <v>58</v>
      </c>
      <c r="B57" s="67" t="s">
        <v>409</v>
      </c>
      <c r="C57" s="67" t="s">
        <v>1450</v>
      </c>
      <c r="D57" s="67">
        <v>0</v>
      </c>
      <c r="E57" s="67" t="s">
        <v>1438</v>
      </c>
    </row>
    <row r="58" spans="1:5" ht="29" x14ac:dyDescent="0.35">
      <c r="A58" s="67">
        <v>59</v>
      </c>
      <c r="B58" s="67" t="s">
        <v>413</v>
      </c>
      <c r="C58" s="67" t="s">
        <v>1483</v>
      </c>
      <c r="D58" s="67">
        <v>21</v>
      </c>
      <c r="E58" s="67" t="s">
        <v>1438</v>
      </c>
    </row>
    <row r="59" spans="1:5" ht="29" x14ac:dyDescent="0.35">
      <c r="A59" s="67">
        <v>60</v>
      </c>
      <c r="B59" s="67" t="s">
        <v>413</v>
      </c>
      <c r="C59" s="67" t="s">
        <v>1481</v>
      </c>
      <c r="D59" s="67">
        <v>7</v>
      </c>
      <c r="E59" s="67" t="s">
        <v>1438</v>
      </c>
    </row>
    <row r="60" spans="1:5" ht="29" x14ac:dyDescent="0.35">
      <c r="A60" s="67">
        <v>61</v>
      </c>
      <c r="B60" s="67" t="s">
        <v>420</v>
      </c>
      <c r="C60" s="67" t="s">
        <v>1484</v>
      </c>
      <c r="D60" s="67">
        <v>136</v>
      </c>
      <c r="E60" s="67" t="s">
        <v>1438</v>
      </c>
    </row>
    <row r="61" spans="1:5" ht="29" x14ac:dyDescent="0.35">
      <c r="A61" s="67">
        <v>62</v>
      </c>
      <c r="B61" s="67" t="s">
        <v>424</v>
      </c>
      <c r="C61" s="67" t="s">
        <v>1450</v>
      </c>
      <c r="D61" s="67">
        <v>0</v>
      </c>
      <c r="E61" s="67" t="s">
        <v>1438</v>
      </c>
    </row>
    <row r="62" spans="1:5" ht="29" x14ac:dyDescent="0.35">
      <c r="A62" s="67">
        <v>63</v>
      </c>
      <c r="B62" s="67" t="s">
        <v>428</v>
      </c>
      <c r="C62" s="67" t="s">
        <v>1485</v>
      </c>
      <c r="D62" s="67">
        <v>153.34</v>
      </c>
      <c r="E62" s="67" t="s">
        <v>1438</v>
      </c>
    </row>
    <row r="63" spans="1:5" ht="43.5" x14ac:dyDescent="0.35">
      <c r="A63" s="67">
        <v>64</v>
      </c>
      <c r="B63" s="67" t="s">
        <v>236</v>
      </c>
      <c r="C63" s="67" t="s">
        <v>1486</v>
      </c>
      <c r="D63" s="67">
        <v>30</v>
      </c>
      <c r="E63" s="67" t="s">
        <v>1438</v>
      </c>
    </row>
    <row r="64" spans="1:5" ht="29" x14ac:dyDescent="0.35">
      <c r="A64" s="67">
        <v>65</v>
      </c>
      <c r="B64" s="67" t="s">
        <v>449</v>
      </c>
      <c r="C64" s="67" t="s">
        <v>1487</v>
      </c>
      <c r="D64" s="67">
        <v>689</v>
      </c>
      <c r="E64" s="67" t="s">
        <v>1438</v>
      </c>
    </row>
    <row r="65" spans="1:5" ht="29" x14ac:dyDescent="0.35">
      <c r="A65" s="67">
        <v>66</v>
      </c>
      <c r="B65" s="67" t="s">
        <v>454</v>
      </c>
      <c r="C65" s="67" t="s">
        <v>1457</v>
      </c>
      <c r="D65" s="67"/>
      <c r="E65" s="67" t="s">
        <v>1438</v>
      </c>
    </row>
    <row r="66" spans="1:5" ht="101.5" x14ac:dyDescent="0.35">
      <c r="A66" s="67">
        <v>67</v>
      </c>
      <c r="B66" s="67" t="s">
        <v>464</v>
      </c>
      <c r="C66" s="67" t="s">
        <v>1488</v>
      </c>
      <c r="D66" s="67">
        <v>1</v>
      </c>
      <c r="E66" s="67" t="s">
        <v>1438</v>
      </c>
    </row>
    <row r="67" spans="1:5" ht="58" x14ac:dyDescent="0.35">
      <c r="A67" s="67">
        <v>68</v>
      </c>
      <c r="B67" s="67" t="s">
        <v>469</v>
      </c>
      <c r="C67" s="67" t="s">
        <v>1489</v>
      </c>
      <c r="D67" s="67"/>
      <c r="E67" s="67" t="s">
        <v>1438</v>
      </c>
    </row>
    <row r="68" spans="1:5" ht="72.5" x14ac:dyDescent="0.35">
      <c r="A68" s="67">
        <v>69</v>
      </c>
      <c r="B68" s="67" t="s">
        <v>474</v>
      </c>
      <c r="C68" s="67" t="s">
        <v>1490</v>
      </c>
      <c r="D68" s="67">
        <v>27</v>
      </c>
      <c r="E68" s="67" t="s">
        <v>1438</v>
      </c>
    </row>
    <row r="69" spans="1:5" ht="58" x14ac:dyDescent="0.35">
      <c r="A69" s="67">
        <v>70</v>
      </c>
      <c r="B69" s="67" t="s">
        <v>481</v>
      </c>
      <c r="C69" s="67" t="s">
        <v>1491</v>
      </c>
      <c r="D69" s="67"/>
      <c r="E69" s="67" t="s">
        <v>1438</v>
      </c>
    </row>
    <row r="70" spans="1:5" ht="101.5" x14ac:dyDescent="0.35">
      <c r="A70" s="67">
        <v>71</v>
      </c>
      <c r="B70" s="67" t="s">
        <v>487</v>
      </c>
      <c r="C70" s="67" t="s">
        <v>1492</v>
      </c>
      <c r="D70" s="67"/>
      <c r="E70" s="67" t="s">
        <v>1438</v>
      </c>
    </row>
    <row r="71" spans="1:5" ht="87" x14ac:dyDescent="0.35">
      <c r="A71" s="67">
        <v>72</v>
      </c>
      <c r="B71" s="67" t="s">
        <v>494</v>
      </c>
      <c r="C71" s="67" t="s">
        <v>1493</v>
      </c>
      <c r="D71" s="67"/>
      <c r="E71" s="67" t="s">
        <v>1438</v>
      </c>
    </row>
    <row r="72" spans="1:5" ht="29" x14ac:dyDescent="0.35">
      <c r="A72" s="67">
        <v>73</v>
      </c>
      <c r="B72" s="67" t="s">
        <v>498</v>
      </c>
      <c r="C72" s="67" t="s">
        <v>1494</v>
      </c>
      <c r="D72" s="67">
        <v>65</v>
      </c>
      <c r="E72" s="67" t="s">
        <v>1438</v>
      </c>
    </row>
    <row r="73" spans="1:5" ht="29" x14ac:dyDescent="0.35">
      <c r="A73" s="67">
        <v>74</v>
      </c>
      <c r="B73" s="67" t="s">
        <v>501</v>
      </c>
      <c r="C73" s="67" t="s">
        <v>1495</v>
      </c>
      <c r="D73" s="67">
        <v>65</v>
      </c>
      <c r="E73" s="67" t="s">
        <v>1438</v>
      </c>
    </row>
    <row r="74" spans="1:5" ht="101.5" x14ac:dyDescent="0.35">
      <c r="A74" s="67">
        <v>75</v>
      </c>
      <c r="B74" s="67" t="s">
        <v>505</v>
      </c>
      <c r="C74" s="67" t="s">
        <v>1496</v>
      </c>
      <c r="D74" s="67"/>
      <c r="E74" s="67" t="s">
        <v>1438</v>
      </c>
    </row>
    <row r="75" spans="1:5" ht="58" x14ac:dyDescent="0.35">
      <c r="A75" s="67">
        <v>76</v>
      </c>
      <c r="B75" s="67" t="s">
        <v>508</v>
      </c>
      <c r="C75" s="67" t="s">
        <v>1497</v>
      </c>
      <c r="D75" s="67">
        <v>45</v>
      </c>
      <c r="E75" s="67" t="s">
        <v>1438</v>
      </c>
    </row>
    <row r="76" spans="1:5" ht="87" x14ac:dyDescent="0.35">
      <c r="A76" s="67">
        <v>77</v>
      </c>
      <c r="B76" s="67" t="s">
        <v>512</v>
      </c>
      <c r="C76" s="67" t="s">
        <v>1498</v>
      </c>
      <c r="D76" s="67"/>
      <c r="E76" s="67" t="s">
        <v>1438</v>
      </c>
    </row>
    <row r="77" spans="1:5" ht="29" x14ac:dyDescent="0.35">
      <c r="A77" s="67">
        <v>78</v>
      </c>
      <c r="B77" s="67" t="s">
        <v>516</v>
      </c>
      <c r="C77" s="67" t="s">
        <v>1499</v>
      </c>
      <c r="D77" s="67"/>
      <c r="E77" s="67" t="s">
        <v>1438</v>
      </c>
    </row>
    <row r="78" spans="1:5" ht="72.5" x14ac:dyDescent="0.35">
      <c r="A78" s="67">
        <v>79</v>
      </c>
      <c r="B78" s="67" t="s">
        <v>520</v>
      </c>
      <c r="C78" s="67" t="s">
        <v>1500</v>
      </c>
      <c r="D78" s="67">
        <v>80</v>
      </c>
      <c r="E78" s="67" t="s">
        <v>1438</v>
      </c>
    </row>
    <row r="79" spans="1:5" ht="58" x14ac:dyDescent="0.35">
      <c r="A79" s="67">
        <v>80</v>
      </c>
      <c r="B79" s="67" t="s">
        <v>527</v>
      </c>
      <c r="C79" s="67" t="s">
        <v>1501</v>
      </c>
      <c r="D79" s="67"/>
      <c r="E79" s="67" t="s">
        <v>1438</v>
      </c>
    </row>
    <row r="80" spans="1:5" ht="43.5" x14ac:dyDescent="0.35">
      <c r="A80" s="67">
        <v>81</v>
      </c>
      <c r="B80" s="67" t="s">
        <v>530</v>
      </c>
      <c r="C80" s="67" t="s">
        <v>1502</v>
      </c>
      <c r="D80" s="67"/>
      <c r="E80" s="67" t="s">
        <v>1438</v>
      </c>
    </row>
    <row r="81" spans="1:5" ht="72.5" x14ac:dyDescent="0.35">
      <c r="A81" s="67">
        <v>82</v>
      </c>
      <c r="B81" s="67" t="s">
        <v>533</v>
      </c>
      <c r="C81" s="67" t="s">
        <v>1503</v>
      </c>
      <c r="D81" s="67"/>
      <c r="E81" s="67" t="s">
        <v>1438</v>
      </c>
    </row>
    <row r="82" spans="1:5" ht="29" x14ac:dyDescent="0.35">
      <c r="A82" s="67">
        <v>83</v>
      </c>
      <c r="B82" s="67" t="s">
        <v>537</v>
      </c>
      <c r="C82" s="67" t="s">
        <v>1504</v>
      </c>
      <c r="D82" s="67"/>
      <c r="E82" s="67" t="s">
        <v>1438</v>
      </c>
    </row>
    <row r="83" spans="1:5" ht="29" x14ac:dyDescent="0.35">
      <c r="A83" s="67">
        <v>84</v>
      </c>
      <c r="B83" s="67" t="s">
        <v>543</v>
      </c>
      <c r="C83" s="67" t="s">
        <v>1505</v>
      </c>
      <c r="D83" s="67"/>
      <c r="E83" s="67" t="s">
        <v>1438</v>
      </c>
    </row>
    <row r="84" spans="1:5" ht="58" x14ac:dyDescent="0.35">
      <c r="A84" s="67">
        <v>85</v>
      </c>
      <c r="B84" s="67" t="s">
        <v>546</v>
      </c>
      <c r="C84" s="67" t="s">
        <v>1506</v>
      </c>
      <c r="D84" s="67"/>
      <c r="E84" s="67" t="s">
        <v>1438</v>
      </c>
    </row>
    <row r="85" spans="1:5" ht="29" x14ac:dyDescent="0.35">
      <c r="A85" s="67">
        <v>86</v>
      </c>
      <c r="B85" s="67" t="s">
        <v>236</v>
      </c>
      <c r="C85" s="67" t="s">
        <v>1507</v>
      </c>
      <c r="D85" s="67"/>
      <c r="E85" s="67" t="s">
        <v>1438</v>
      </c>
    </row>
    <row r="86" spans="1:5" ht="29" x14ac:dyDescent="0.35">
      <c r="A86" s="67">
        <v>87</v>
      </c>
      <c r="B86" s="67" t="s">
        <v>554</v>
      </c>
      <c r="C86" s="67" t="s">
        <v>1508</v>
      </c>
      <c r="D86" s="67">
        <v>5</v>
      </c>
      <c r="E86" s="67" t="s">
        <v>1438</v>
      </c>
    </row>
    <row r="87" spans="1:5" ht="72.5" x14ac:dyDescent="0.35">
      <c r="A87" s="67">
        <v>88</v>
      </c>
      <c r="B87" s="67" t="s">
        <v>558</v>
      </c>
      <c r="C87" s="67" t="s">
        <v>1509</v>
      </c>
      <c r="D87" s="67"/>
      <c r="E87" s="67" t="s">
        <v>1438</v>
      </c>
    </row>
    <row r="88" spans="1:5" ht="72.5" x14ac:dyDescent="0.35">
      <c r="A88" s="67">
        <v>89</v>
      </c>
      <c r="B88" s="67" t="s">
        <v>561</v>
      </c>
      <c r="C88" s="67" t="s">
        <v>1509</v>
      </c>
      <c r="D88" s="67"/>
      <c r="E88" s="67" t="s">
        <v>1438</v>
      </c>
    </row>
    <row r="89" spans="1:5" ht="72.5" x14ac:dyDescent="0.35">
      <c r="A89" s="67">
        <v>90</v>
      </c>
      <c r="B89" s="67" t="s">
        <v>563</v>
      </c>
      <c r="C89" s="67" t="s">
        <v>1509</v>
      </c>
      <c r="D89" s="67"/>
      <c r="E89" s="67" t="s">
        <v>1438</v>
      </c>
    </row>
    <row r="90" spans="1:5" ht="72.5" x14ac:dyDescent="0.35">
      <c r="A90" s="67">
        <v>91</v>
      </c>
      <c r="B90" s="67" t="s">
        <v>565</v>
      </c>
      <c r="C90" s="67" t="s">
        <v>1509</v>
      </c>
      <c r="D90" s="67"/>
      <c r="E90" s="67" t="s">
        <v>1438</v>
      </c>
    </row>
    <row r="91" spans="1:5" ht="72.5" x14ac:dyDescent="0.35">
      <c r="A91" s="67">
        <v>92</v>
      </c>
      <c r="B91" s="67" t="s">
        <v>567</v>
      </c>
      <c r="C91" s="67" t="s">
        <v>1509</v>
      </c>
      <c r="D91" s="67"/>
      <c r="E91" s="67" t="s">
        <v>1438</v>
      </c>
    </row>
    <row r="92" spans="1:5" ht="72.5" x14ac:dyDescent="0.35">
      <c r="A92" s="67">
        <v>93</v>
      </c>
      <c r="B92" s="67" t="s">
        <v>569</v>
      </c>
      <c r="C92" s="67" t="s">
        <v>1509</v>
      </c>
      <c r="D92" s="67"/>
      <c r="E92" s="67" t="s">
        <v>1438</v>
      </c>
    </row>
    <row r="93" spans="1:5" ht="29" x14ac:dyDescent="0.35">
      <c r="A93" s="67">
        <v>94</v>
      </c>
      <c r="B93" s="67" t="s">
        <v>572</v>
      </c>
      <c r="C93" s="67" t="s">
        <v>1510</v>
      </c>
      <c r="D93" s="67"/>
      <c r="E93" s="67" t="s">
        <v>1438</v>
      </c>
    </row>
    <row r="94" spans="1:5" ht="29" x14ac:dyDescent="0.35">
      <c r="A94" s="67">
        <v>95</v>
      </c>
      <c r="B94" s="67" t="s">
        <v>575</v>
      </c>
      <c r="C94" s="67" t="s">
        <v>1510</v>
      </c>
      <c r="D94" s="67"/>
      <c r="E94" s="67" t="s">
        <v>1438</v>
      </c>
    </row>
    <row r="97" spans="1:1" x14ac:dyDescent="0.35">
      <c r="A97" s="68" t="s">
        <v>1511</v>
      </c>
    </row>
  </sheetData>
  <mergeCells count="1">
    <mergeCell ref="A1:E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5"/>
  <sheetViews>
    <sheetView showGridLines="0" topLeftCell="A3" workbookViewId="0">
      <selection sqref="A1:L1"/>
    </sheetView>
  </sheetViews>
  <sheetFormatPr defaultRowHeight="14.5" x14ac:dyDescent="0.35"/>
  <cols>
    <col min="1" max="1" width="11" customWidth="1"/>
    <col min="2" max="2" width="12" customWidth="1"/>
    <col min="3" max="3" width="28" customWidth="1"/>
    <col min="4" max="4" width="38" customWidth="1"/>
    <col min="5" max="5" width="24" customWidth="1"/>
    <col min="6" max="6" width="32" customWidth="1"/>
    <col min="7" max="8" width="14" customWidth="1"/>
    <col min="9" max="9" width="18" customWidth="1"/>
    <col min="10" max="10" width="16" customWidth="1"/>
    <col min="11" max="11" width="26" customWidth="1"/>
    <col min="12" max="12" width="38" customWidth="1"/>
  </cols>
  <sheetData>
    <row r="1" spans="1:12" x14ac:dyDescent="0.35">
      <c r="A1" s="101" t="s">
        <v>1512</v>
      </c>
      <c r="B1" s="100"/>
      <c r="C1" s="100"/>
      <c r="D1" s="100"/>
      <c r="E1" s="100"/>
      <c r="F1" s="100"/>
      <c r="G1" s="100"/>
      <c r="H1" s="100"/>
      <c r="I1" s="100"/>
      <c r="J1" s="100"/>
      <c r="K1" s="100"/>
      <c r="L1" s="100"/>
    </row>
    <row r="2" spans="1:12" x14ac:dyDescent="0.35">
      <c r="A2" s="99" t="s">
        <v>1513</v>
      </c>
      <c r="B2" s="100"/>
      <c r="C2" s="100"/>
      <c r="D2" s="100"/>
      <c r="E2" s="100"/>
      <c r="F2" s="100"/>
      <c r="G2" s="100"/>
      <c r="H2" s="100"/>
      <c r="I2" s="100"/>
      <c r="J2" s="100"/>
      <c r="K2" s="100"/>
      <c r="L2" s="100"/>
    </row>
    <row r="4" spans="1:12" ht="29" x14ac:dyDescent="0.35">
      <c r="A4" s="1" t="s">
        <v>134</v>
      </c>
      <c r="B4" s="1" t="s">
        <v>1514</v>
      </c>
      <c r="C4" s="1" t="s">
        <v>89</v>
      </c>
      <c r="D4" s="1" t="s">
        <v>90</v>
      </c>
      <c r="E4" s="1" t="s">
        <v>91</v>
      </c>
      <c r="F4" s="1" t="s">
        <v>92</v>
      </c>
      <c r="G4" s="1" t="s">
        <v>96</v>
      </c>
      <c r="H4" s="1" t="s">
        <v>1515</v>
      </c>
      <c r="I4" s="1" t="s">
        <v>135</v>
      </c>
      <c r="J4" s="1" t="s">
        <v>136</v>
      </c>
      <c r="K4" s="1" t="s">
        <v>137</v>
      </c>
      <c r="L4" s="1" t="s">
        <v>138</v>
      </c>
    </row>
    <row r="5" spans="1:12" ht="36" customHeight="1" x14ac:dyDescent="0.35">
      <c r="A5" s="10" t="s">
        <v>155</v>
      </c>
      <c r="B5" s="2">
        <v>5</v>
      </c>
      <c r="C5" s="3" t="s">
        <v>139</v>
      </c>
      <c r="D5" s="3" t="s">
        <v>140</v>
      </c>
      <c r="E5" s="3" t="s">
        <v>141</v>
      </c>
      <c r="F5" s="3" t="s">
        <v>142</v>
      </c>
      <c r="G5" s="6">
        <v>15</v>
      </c>
      <c r="H5" s="6" t="s">
        <v>145</v>
      </c>
      <c r="I5" s="7" t="s">
        <v>156</v>
      </c>
      <c r="J5" s="11" t="s">
        <v>157</v>
      </c>
      <c r="K5" s="2" t="s">
        <v>158</v>
      </c>
      <c r="L5" s="2" t="s">
        <v>159</v>
      </c>
    </row>
    <row r="6" spans="1:12" ht="36" customHeight="1" x14ac:dyDescent="0.35">
      <c r="A6" s="10" t="s">
        <v>165</v>
      </c>
      <c r="B6" s="2">
        <v>6</v>
      </c>
      <c r="C6" s="4" t="s">
        <v>139</v>
      </c>
      <c r="D6" s="4" t="s">
        <v>160</v>
      </c>
      <c r="E6" s="4" t="s">
        <v>141</v>
      </c>
      <c r="F6" s="4" t="s">
        <v>161</v>
      </c>
      <c r="G6" s="5">
        <v>0.1</v>
      </c>
      <c r="H6" s="5" t="s">
        <v>163</v>
      </c>
      <c r="I6" s="7" t="s">
        <v>156</v>
      </c>
      <c r="J6" s="11" t="s">
        <v>157</v>
      </c>
      <c r="K6" s="2" t="s">
        <v>158</v>
      </c>
      <c r="L6" s="2" t="s">
        <v>159</v>
      </c>
    </row>
    <row r="7" spans="1:12" ht="36" customHeight="1" x14ac:dyDescent="0.35">
      <c r="A7" s="10" t="s">
        <v>168</v>
      </c>
      <c r="B7" s="2">
        <v>7</v>
      </c>
      <c r="C7" s="3" t="s">
        <v>139</v>
      </c>
      <c r="D7" s="3" t="s">
        <v>160</v>
      </c>
      <c r="E7" s="3" t="s">
        <v>141</v>
      </c>
      <c r="F7" s="3" t="s">
        <v>166</v>
      </c>
      <c r="G7" s="6"/>
      <c r="H7" s="6" t="s">
        <v>145</v>
      </c>
      <c r="I7" s="7" t="s">
        <v>156</v>
      </c>
      <c r="J7" s="11" t="s">
        <v>157</v>
      </c>
      <c r="K7" s="2" t="s">
        <v>158</v>
      </c>
      <c r="L7" s="2" t="s">
        <v>159</v>
      </c>
    </row>
    <row r="8" spans="1:12" ht="36" customHeight="1" x14ac:dyDescent="0.35">
      <c r="A8" s="10" t="s">
        <v>171</v>
      </c>
      <c r="B8" s="2">
        <v>8</v>
      </c>
      <c r="C8" s="4" t="s">
        <v>139</v>
      </c>
      <c r="D8" s="4" t="s">
        <v>160</v>
      </c>
      <c r="E8" s="4" t="s">
        <v>141</v>
      </c>
      <c r="F8" s="4" t="s">
        <v>169</v>
      </c>
      <c r="G8" s="5"/>
      <c r="H8" s="5" t="s">
        <v>145</v>
      </c>
      <c r="I8" s="7" t="s">
        <v>156</v>
      </c>
      <c r="J8" s="11" t="s">
        <v>157</v>
      </c>
      <c r="K8" s="2" t="s">
        <v>158</v>
      </c>
      <c r="L8" s="2" t="s">
        <v>159</v>
      </c>
    </row>
    <row r="9" spans="1:12" ht="36" customHeight="1" x14ac:dyDescent="0.35">
      <c r="A9" s="10" t="s">
        <v>178</v>
      </c>
      <c r="B9" s="2">
        <v>9</v>
      </c>
      <c r="C9" s="3" t="s">
        <v>139</v>
      </c>
      <c r="D9" s="3" t="s">
        <v>172</v>
      </c>
      <c r="E9" s="3" t="s">
        <v>141</v>
      </c>
      <c r="F9" s="3" t="s">
        <v>173</v>
      </c>
      <c r="G9" s="6">
        <v>24</v>
      </c>
      <c r="H9" s="6" t="s">
        <v>145</v>
      </c>
      <c r="I9" s="7" t="s">
        <v>156</v>
      </c>
      <c r="J9" s="11" t="s">
        <v>157</v>
      </c>
      <c r="K9" s="2" t="s">
        <v>158</v>
      </c>
      <c r="L9" s="2" t="s">
        <v>159</v>
      </c>
    </row>
    <row r="10" spans="1:12" ht="36" customHeight="1" x14ac:dyDescent="0.35">
      <c r="A10" s="10" t="s">
        <v>185</v>
      </c>
      <c r="B10" s="2">
        <v>10</v>
      </c>
      <c r="C10" s="4" t="s">
        <v>139</v>
      </c>
      <c r="D10" s="4" t="s">
        <v>179</v>
      </c>
      <c r="E10" s="4" t="s">
        <v>141</v>
      </c>
      <c r="F10" s="4" t="s">
        <v>180</v>
      </c>
      <c r="G10" s="5" t="s">
        <v>181</v>
      </c>
      <c r="H10" s="5" t="s">
        <v>182</v>
      </c>
      <c r="I10" s="7" t="s">
        <v>156</v>
      </c>
      <c r="J10" s="11" t="s">
        <v>157</v>
      </c>
      <c r="K10" s="2" t="s">
        <v>158</v>
      </c>
      <c r="L10" s="2" t="s">
        <v>159</v>
      </c>
    </row>
    <row r="11" spans="1:12" ht="36" customHeight="1" x14ac:dyDescent="0.35">
      <c r="A11" s="10" t="s">
        <v>189</v>
      </c>
      <c r="B11" s="2">
        <v>11</v>
      </c>
      <c r="C11" s="3" t="s">
        <v>139</v>
      </c>
      <c r="D11" s="3" t="s">
        <v>186</v>
      </c>
      <c r="E11" s="3" t="s">
        <v>141</v>
      </c>
      <c r="F11" s="3" t="s">
        <v>187</v>
      </c>
      <c r="G11" s="6">
        <v>10</v>
      </c>
      <c r="H11" s="6" t="s">
        <v>145</v>
      </c>
      <c r="I11" s="7" t="s">
        <v>156</v>
      </c>
      <c r="J11" s="11" t="s">
        <v>157</v>
      </c>
      <c r="K11" s="2" t="s">
        <v>158</v>
      </c>
      <c r="L11" s="2" t="s">
        <v>159</v>
      </c>
    </row>
    <row r="12" spans="1:12" ht="36" customHeight="1" x14ac:dyDescent="0.35">
      <c r="A12" s="10" t="s">
        <v>193</v>
      </c>
      <c r="B12" s="2">
        <v>12</v>
      </c>
      <c r="C12" s="4" t="s">
        <v>139</v>
      </c>
      <c r="D12" s="4" t="s">
        <v>190</v>
      </c>
      <c r="E12" s="4" t="s">
        <v>141</v>
      </c>
      <c r="F12" s="4" t="s">
        <v>191</v>
      </c>
      <c r="G12" s="5">
        <v>1</v>
      </c>
      <c r="H12" s="5" t="s">
        <v>163</v>
      </c>
      <c r="I12" s="7" t="s">
        <v>156</v>
      </c>
      <c r="J12" s="11" t="s">
        <v>157</v>
      </c>
      <c r="K12" s="2" t="s">
        <v>158</v>
      </c>
      <c r="L12" s="2" t="s">
        <v>159</v>
      </c>
    </row>
    <row r="13" spans="1:12" ht="36" customHeight="1" x14ac:dyDescent="0.35">
      <c r="A13" s="10" t="s">
        <v>198</v>
      </c>
      <c r="B13" s="2">
        <v>13</v>
      </c>
      <c r="C13" s="3" t="s">
        <v>139</v>
      </c>
      <c r="D13" s="3" t="s">
        <v>194</v>
      </c>
      <c r="E13" s="3" t="s">
        <v>141</v>
      </c>
      <c r="F13" s="3" t="s">
        <v>195</v>
      </c>
      <c r="G13" s="6">
        <v>722</v>
      </c>
      <c r="H13" s="6" t="s">
        <v>145</v>
      </c>
      <c r="I13" s="7" t="s">
        <v>156</v>
      </c>
      <c r="J13" s="11" t="s">
        <v>157</v>
      </c>
      <c r="K13" s="2" t="s">
        <v>158</v>
      </c>
      <c r="L13" s="2" t="s">
        <v>159</v>
      </c>
    </row>
    <row r="14" spans="1:12" ht="36" customHeight="1" x14ac:dyDescent="0.35">
      <c r="A14" s="10" t="s">
        <v>202</v>
      </c>
      <c r="B14" s="2">
        <v>14</v>
      </c>
      <c r="C14" s="4" t="s">
        <v>139</v>
      </c>
      <c r="D14" s="4" t="s">
        <v>199</v>
      </c>
      <c r="E14" s="4" t="s">
        <v>141</v>
      </c>
      <c r="F14" s="4" t="s">
        <v>200</v>
      </c>
      <c r="G14" s="5">
        <v>36</v>
      </c>
      <c r="H14" s="5" t="s">
        <v>182</v>
      </c>
      <c r="I14" s="8" t="s">
        <v>203</v>
      </c>
      <c r="J14" s="12" t="s">
        <v>204</v>
      </c>
      <c r="K14" s="2" t="s">
        <v>205</v>
      </c>
      <c r="L14" s="2" t="s">
        <v>206</v>
      </c>
    </row>
    <row r="15" spans="1:12" ht="36" customHeight="1" x14ac:dyDescent="0.35">
      <c r="A15" s="10" t="s">
        <v>212</v>
      </c>
      <c r="B15" s="2">
        <v>15</v>
      </c>
      <c r="C15" s="3" t="s">
        <v>139</v>
      </c>
      <c r="D15" s="3" t="s">
        <v>207</v>
      </c>
      <c r="E15" s="3" t="s">
        <v>141</v>
      </c>
      <c r="F15" s="3" t="s">
        <v>208</v>
      </c>
      <c r="G15" s="6">
        <v>19000</v>
      </c>
      <c r="H15" s="6" t="s">
        <v>210</v>
      </c>
      <c r="I15" s="8" t="s">
        <v>203</v>
      </c>
      <c r="J15" s="12" t="s">
        <v>204</v>
      </c>
      <c r="K15" s="2" t="s">
        <v>205</v>
      </c>
      <c r="L15" s="2" t="s">
        <v>206</v>
      </c>
    </row>
    <row r="16" spans="1:12" ht="36" customHeight="1" x14ac:dyDescent="0.35">
      <c r="A16" s="10" t="s">
        <v>216</v>
      </c>
      <c r="B16" s="2">
        <v>16</v>
      </c>
      <c r="C16" s="4" t="s">
        <v>139</v>
      </c>
      <c r="D16" s="4" t="s">
        <v>213</v>
      </c>
      <c r="E16" s="4" t="s">
        <v>141</v>
      </c>
      <c r="F16" s="4" t="s">
        <v>214</v>
      </c>
      <c r="G16" s="5">
        <v>83</v>
      </c>
      <c r="H16" s="5" t="s">
        <v>182</v>
      </c>
      <c r="I16" s="8" t="s">
        <v>203</v>
      </c>
      <c r="J16" s="12" t="s">
        <v>204</v>
      </c>
      <c r="K16" s="2" t="s">
        <v>205</v>
      </c>
      <c r="L16" s="2" t="s">
        <v>206</v>
      </c>
    </row>
    <row r="17" spans="1:12" ht="36" customHeight="1" x14ac:dyDescent="0.35">
      <c r="A17" s="10" t="s">
        <v>220</v>
      </c>
      <c r="B17" s="2">
        <v>17</v>
      </c>
      <c r="C17" s="3" t="s">
        <v>139</v>
      </c>
      <c r="D17" s="3" t="s">
        <v>217</v>
      </c>
      <c r="E17" s="3" t="s">
        <v>141</v>
      </c>
      <c r="F17" s="3" t="s">
        <v>218</v>
      </c>
      <c r="G17" s="6">
        <v>1046</v>
      </c>
      <c r="H17" s="6" t="s">
        <v>163</v>
      </c>
      <c r="I17" s="8" t="s">
        <v>203</v>
      </c>
      <c r="J17" s="12" t="s">
        <v>204</v>
      </c>
      <c r="K17" s="2" t="s">
        <v>205</v>
      </c>
      <c r="L17" s="2" t="s">
        <v>206</v>
      </c>
    </row>
    <row r="18" spans="1:12" ht="36" customHeight="1" x14ac:dyDescent="0.35">
      <c r="A18" s="10" t="s">
        <v>224</v>
      </c>
      <c r="B18" s="2">
        <v>18</v>
      </c>
      <c r="C18" s="4" t="s">
        <v>139</v>
      </c>
      <c r="D18" s="4" t="s">
        <v>221</v>
      </c>
      <c r="E18" s="4" t="s">
        <v>141</v>
      </c>
      <c r="F18" s="4" t="s">
        <v>222</v>
      </c>
      <c r="G18" s="5">
        <v>20</v>
      </c>
      <c r="H18" s="5" t="s">
        <v>182</v>
      </c>
      <c r="I18" s="7" t="s">
        <v>156</v>
      </c>
      <c r="J18" s="11" t="s">
        <v>157</v>
      </c>
      <c r="K18" s="2" t="s">
        <v>158</v>
      </c>
      <c r="L18" s="2" t="s">
        <v>159</v>
      </c>
    </row>
    <row r="19" spans="1:12" ht="36" customHeight="1" x14ac:dyDescent="0.35">
      <c r="A19" s="10" t="s">
        <v>228</v>
      </c>
      <c r="B19" s="2">
        <v>19</v>
      </c>
      <c r="C19" s="3" t="s">
        <v>139</v>
      </c>
      <c r="D19" s="3" t="s">
        <v>225</v>
      </c>
      <c r="E19" s="3" t="s">
        <v>141</v>
      </c>
      <c r="F19" s="3" t="s">
        <v>226</v>
      </c>
      <c r="G19" s="6">
        <v>50</v>
      </c>
      <c r="H19" s="6" t="s">
        <v>182</v>
      </c>
      <c r="I19" s="7" t="s">
        <v>156</v>
      </c>
      <c r="J19" s="11" t="s">
        <v>157</v>
      </c>
      <c r="K19" s="2" t="s">
        <v>158</v>
      </c>
      <c r="L19" s="2" t="s">
        <v>159</v>
      </c>
    </row>
    <row r="20" spans="1:12" ht="36" customHeight="1" x14ac:dyDescent="0.35">
      <c r="A20" s="10" t="s">
        <v>232</v>
      </c>
      <c r="B20" s="2">
        <v>20</v>
      </c>
      <c r="C20" s="4" t="s">
        <v>139</v>
      </c>
      <c r="D20" s="4" t="s">
        <v>229</v>
      </c>
      <c r="E20" s="4" t="s">
        <v>141</v>
      </c>
      <c r="F20" s="4" t="s">
        <v>230</v>
      </c>
      <c r="G20" s="5">
        <v>4</v>
      </c>
      <c r="H20" s="5" t="s">
        <v>182</v>
      </c>
      <c r="I20" s="7" t="s">
        <v>156</v>
      </c>
      <c r="J20" s="11" t="s">
        <v>157</v>
      </c>
      <c r="K20" s="2" t="s">
        <v>158</v>
      </c>
      <c r="L20" s="2" t="s">
        <v>159</v>
      </c>
    </row>
    <row r="21" spans="1:12" ht="36" customHeight="1" x14ac:dyDescent="0.35">
      <c r="A21" s="10" t="s">
        <v>239</v>
      </c>
      <c r="B21" s="2">
        <v>21</v>
      </c>
      <c r="C21" s="3" t="s">
        <v>233</v>
      </c>
      <c r="D21" s="3" t="s">
        <v>234</v>
      </c>
      <c r="E21" s="3" t="s">
        <v>141</v>
      </c>
      <c r="F21" s="3" t="s">
        <v>235</v>
      </c>
      <c r="G21" s="6" t="s">
        <v>236</v>
      </c>
      <c r="H21" s="6" t="s">
        <v>210</v>
      </c>
      <c r="I21" s="8" t="s">
        <v>203</v>
      </c>
      <c r="J21" s="12" t="s">
        <v>204</v>
      </c>
      <c r="K21" s="2" t="s">
        <v>205</v>
      </c>
      <c r="L21" s="2" t="s">
        <v>206</v>
      </c>
    </row>
    <row r="22" spans="1:12" ht="36" customHeight="1" x14ac:dyDescent="0.35">
      <c r="A22" s="10" t="s">
        <v>242</v>
      </c>
      <c r="B22" s="2">
        <v>22</v>
      </c>
      <c r="C22" s="4" t="s">
        <v>233</v>
      </c>
      <c r="D22" s="4" t="s">
        <v>234</v>
      </c>
      <c r="E22" s="4" t="s">
        <v>141</v>
      </c>
      <c r="F22" s="4" t="s">
        <v>240</v>
      </c>
      <c r="G22" s="5"/>
      <c r="H22" s="5" t="s">
        <v>210</v>
      </c>
      <c r="I22" s="9" t="s">
        <v>243</v>
      </c>
      <c r="J22" s="11" t="s">
        <v>157</v>
      </c>
      <c r="K22" s="2" t="s">
        <v>244</v>
      </c>
      <c r="L22" s="2" t="s">
        <v>245</v>
      </c>
    </row>
    <row r="23" spans="1:12" ht="36" customHeight="1" x14ac:dyDescent="0.35">
      <c r="A23" s="10" t="s">
        <v>250</v>
      </c>
      <c r="B23" s="2">
        <v>23</v>
      </c>
      <c r="C23" s="3" t="s">
        <v>233</v>
      </c>
      <c r="D23" s="3" t="s">
        <v>246</v>
      </c>
      <c r="E23" s="3" t="s">
        <v>247</v>
      </c>
      <c r="F23" s="3" t="s">
        <v>248</v>
      </c>
      <c r="G23" s="6">
        <v>1</v>
      </c>
      <c r="H23" s="6" t="s">
        <v>210</v>
      </c>
      <c r="I23" s="9" t="s">
        <v>243</v>
      </c>
      <c r="J23" s="11" t="s">
        <v>157</v>
      </c>
      <c r="K23" s="2" t="s">
        <v>244</v>
      </c>
      <c r="L23" s="2" t="s">
        <v>245</v>
      </c>
    </row>
    <row r="24" spans="1:12" ht="36" customHeight="1" x14ac:dyDescent="0.35">
      <c r="A24" s="10" t="s">
        <v>254</v>
      </c>
      <c r="B24" s="2">
        <v>24</v>
      </c>
      <c r="C24" s="4" t="s">
        <v>233</v>
      </c>
      <c r="D24" s="4" t="s">
        <v>251</v>
      </c>
      <c r="E24" s="4" t="s">
        <v>247</v>
      </c>
      <c r="F24" s="4" t="s">
        <v>248</v>
      </c>
      <c r="G24" s="5"/>
      <c r="H24" s="5" t="s">
        <v>210</v>
      </c>
      <c r="I24" s="9" t="s">
        <v>243</v>
      </c>
      <c r="J24" s="11" t="s">
        <v>157</v>
      </c>
      <c r="K24" s="2" t="s">
        <v>244</v>
      </c>
      <c r="L24" s="2" t="s">
        <v>245</v>
      </c>
    </row>
    <row r="25" spans="1:12" ht="36" customHeight="1" x14ac:dyDescent="0.35">
      <c r="A25" s="10" t="s">
        <v>260</v>
      </c>
      <c r="B25" s="2">
        <v>25</v>
      </c>
      <c r="C25" s="3" t="s">
        <v>233</v>
      </c>
      <c r="D25" s="3" t="s">
        <v>255</v>
      </c>
      <c r="E25" s="3" t="s">
        <v>256</v>
      </c>
      <c r="F25" s="3" t="s">
        <v>257</v>
      </c>
      <c r="G25" s="6">
        <v>493264371.72000003</v>
      </c>
      <c r="H25" s="6" t="s">
        <v>259</v>
      </c>
      <c r="I25" s="8" t="s">
        <v>203</v>
      </c>
      <c r="J25" s="12" t="s">
        <v>204</v>
      </c>
      <c r="K25" s="2" t="s">
        <v>205</v>
      </c>
      <c r="L25" s="2" t="s">
        <v>206</v>
      </c>
    </row>
    <row r="26" spans="1:12" ht="36" customHeight="1" x14ac:dyDescent="0.35">
      <c r="A26" s="10" t="s">
        <v>263</v>
      </c>
      <c r="B26" s="2">
        <v>26</v>
      </c>
      <c r="C26" s="4" t="s">
        <v>233</v>
      </c>
      <c r="D26" s="4" t="s">
        <v>261</v>
      </c>
      <c r="E26" s="4" t="s">
        <v>141</v>
      </c>
      <c r="F26" s="4" t="s">
        <v>262</v>
      </c>
      <c r="G26" s="5">
        <v>808932737.03999996</v>
      </c>
      <c r="H26" s="5" t="s">
        <v>259</v>
      </c>
      <c r="I26" s="7" t="s">
        <v>156</v>
      </c>
      <c r="J26" s="11" t="s">
        <v>157</v>
      </c>
      <c r="K26" s="2" t="s">
        <v>158</v>
      </c>
      <c r="L26" s="2" t="s">
        <v>159</v>
      </c>
    </row>
    <row r="27" spans="1:12" ht="36" customHeight="1" x14ac:dyDescent="0.35">
      <c r="A27" s="10" t="s">
        <v>266</v>
      </c>
      <c r="B27" s="2">
        <v>27</v>
      </c>
      <c r="C27" s="3" t="s">
        <v>233</v>
      </c>
      <c r="D27" s="3" t="s">
        <v>264</v>
      </c>
      <c r="E27" s="3" t="s">
        <v>1516</v>
      </c>
      <c r="F27" s="3" t="s">
        <v>257</v>
      </c>
      <c r="G27" s="6">
        <v>24068445412.97028</v>
      </c>
      <c r="H27" s="6" t="s">
        <v>259</v>
      </c>
      <c r="I27" s="8" t="s">
        <v>203</v>
      </c>
      <c r="J27" s="12" t="s">
        <v>204</v>
      </c>
      <c r="K27" s="2" t="s">
        <v>205</v>
      </c>
      <c r="L27" s="2" t="s">
        <v>206</v>
      </c>
    </row>
    <row r="28" spans="1:12" ht="36" customHeight="1" x14ac:dyDescent="0.35">
      <c r="A28" s="10" t="s">
        <v>281</v>
      </c>
      <c r="B28" s="2">
        <v>28</v>
      </c>
      <c r="C28" s="4" t="s">
        <v>233</v>
      </c>
      <c r="D28" s="4" t="s">
        <v>267</v>
      </c>
      <c r="E28" s="4" t="s">
        <v>141</v>
      </c>
      <c r="F28" s="4" t="s">
        <v>236</v>
      </c>
      <c r="G28" s="5" t="s">
        <v>268</v>
      </c>
      <c r="H28" s="5" t="s">
        <v>210</v>
      </c>
      <c r="I28" s="9" t="s">
        <v>243</v>
      </c>
      <c r="J28" s="11" t="s">
        <v>157</v>
      </c>
      <c r="K28" s="2" t="s">
        <v>244</v>
      </c>
      <c r="L28" s="2" t="s">
        <v>245</v>
      </c>
    </row>
    <row r="29" spans="1:12" ht="36" customHeight="1" x14ac:dyDescent="0.35">
      <c r="A29" s="10" t="s">
        <v>287</v>
      </c>
      <c r="B29" s="2">
        <v>29</v>
      </c>
      <c r="C29" s="3" t="s">
        <v>282</v>
      </c>
      <c r="D29" s="3" t="s">
        <v>283</v>
      </c>
      <c r="E29" s="3" t="s">
        <v>284</v>
      </c>
      <c r="F29" s="3" t="s">
        <v>285</v>
      </c>
      <c r="G29" s="6">
        <v>79766.967061211253</v>
      </c>
      <c r="H29" s="6" t="s">
        <v>182</v>
      </c>
      <c r="I29" s="8" t="s">
        <v>203</v>
      </c>
      <c r="J29" s="12" t="s">
        <v>204</v>
      </c>
      <c r="K29" s="2" t="s">
        <v>205</v>
      </c>
      <c r="L29" s="2" t="s">
        <v>206</v>
      </c>
    </row>
    <row r="30" spans="1:12" ht="36" customHeight="1" x14ac:dyDescent="0.35">
      <c r="A30" s="10" t="s">
        <v>292</v>
      </c>
      <c r="B30" s="2">
        <v>30</v>
      </c>
      <c r="C30" s="4" t="s">
        <v>282</v>
      </c>
      <c r="D30" s="4" t="s">
        <v>288</v>
      </c>
      <c r="E30" s="4" t="s">
        <v>289</v>
      </c>
      <c r="F30" s="4" t="s">
        <v>290</v>
      </c>
      <c r="G30" s="5">
        <v>76499308.58024472</v>
      </c>
      <c r="H30" s="5" t="s">
        <v>145</v>
      </c>
      <c r="I30" s="7" t="s">
        <v>156</v>
      </c>
      <c r="J30" s="11" t="s">
        <v>157</v>
      </c>
      <c r="K30" s="2" t="s">
        <v>158</v>
      </c>
      <c r="L30" s="2" t="s">
        <v>159</v>
      </c>
    </row>
    <row r="31" spans="1:12" ht="36" customHeight="1" x14ac:dyDescent="0.35">
      <c r="A31" s="10" t="s">
        <v>296</v>
      </c>
      <c r="B31" s="2">
        <v>31</v>
      </c>
      <c r="C31" s="3" t="s">
        <v>282</v>
      </c>
      <c r="D31" s="3" t="s">
        <v>293</v>
      </c>
      <c r="E31" s="3" t="s">
        <v>294</v>
      </c>
      <c r="F31" s="3" t="s">
        <v>285</v>
      </c>
      <c r="G31" s="6">
        <v>41666.666666666672</v>
      </c>
      <c r="H31" s="6" t="s">
        <v>182</v>
      </c>
      <c r="I31" s="8" t="s">
        <v>203</v>
      </c>
      <c r="J31" s="12" t="s">
        <v>204</v>
      </c>
      <c r="K31" s="2" t="s">
        <v>205</v>
      </c>
      <c r="L31" s="2" t="s">
        <v>206</v>
      </c>
    </row>
    <row r="32" spans="1:12" ht="36" customHeight="1" x14ac:dyDescent="0.35">
      <c r="A32" s="10" t="s">
        <v>299</v>
      </c>
      <c r="B32" s="2">
        <v>32</v>
      </c>
      <c r="C32" s="4" t="s">
        <v>282</v>
      </c>
      <c r="D32" s="4" t="s">
        <v>297</v>
      </c>
      <c r="E32" s="4" t="s">
        <v>289</v>
      </c>
      <c r="F32" s="4" t="s">
        <v>290</v>
      </c>
      <c r="G32" s="5">
        <v>224500000</v>
      </c>
      <c r="H32" s="5" t="s">
        <v>145</v>
      </c>
      <c r="I32" s="7" t="s">
        <v>156</v>
      </c>
      <c r="J32" s="11" t="s">
        <v>157</v>
      </c>
      <c r="K32" s="2" t="s">
        <v>158</v>
      </c>
      <c r="L32" s="2" t="s">
        <v>159</v>
      </c>
    </row>
    <row r="33" spans="1:12" ht="36" customHeight="1" x14ac:dyDescent="0.35">
      <c r="A33" s="10" t="s">
        <v>304</v>
      </c>
      <c r="B33" s="2">
        <v>33</v>
      </c>
      <c r="C33" s="3" t="s">
        <v>282</v>
      </c>
      <c r="D33" s="3" t="s">
        <v>300</v>
      </c>
      <c r="E33" s="3" t="s">
        <v>301</v>
      </c>
      <c r="F33" s="3" t="s">
        <v>302</v>
      </c>
      <c r="G33" s="6">
        <v>63473.706840640501</v>
      </c>
      <c r="H33" s="6" t="s">
        <v>182</v>
      </c>
      <c r="I33" s="8" t="s">
        <v>203</v>
      </c>
      <c r="J33" s="12" t="s">
        <v>204</v>
      </c>
      <c r="K33" s="2" t="s">
        <v>205</v>
      </c>
      <c r="L33" s="2" t="s">
        <v>206</v>
      </c>
    </row>
    <row r="34" spans="1:12" ht="36" customHeight="1" x14ac:dyDescent="0.35">
      <c r="A34" s="10" t="s">
        <v>308</v>
      </c>
      <c r="B34" s="2">
        <v>34</v>
      </c>
      <c r="C34" s="4" t="s">
        <v>282</v>
      </c>
      <c r="D34" s="4" t="s">
        <v>305</v>
      </c>
      <c r="E34" s="4" t="s">
        <v>289</v>
      </c>
      <c r="F34" s="4" t="s">
        <v>306</v>
      </c>
      <c r="G34" s="5">
        <v>45856211.175636783</v>
      </c>
      <c r="H34" s="5" t="s">
        <v>145</v>
      </c>
      <c r="I34" s="7" t="s">
        <v>156</v>
      </c>
      <c r="J34" s="11" t="s">
        <v>157</v>
      </c>
      <c r="K34" s="2" t="s">
        <v>158</v>
      </c>
      <c r="L34" s="2" t="s">
        <v>159</v>
      </c>
    </row>
    <row r="35" spans="1:12" ht="36" customHeight="1" x14ac:dyDescent="0.35">
      <c r="A35" s="10" t="s">
        <v>312</v>
      </c>
      <c r="B35" s="2">
        <v>35</v>
      </c>
      <c r="C35" s="3" t="s">
        <v>282</v>
      </c>
      <c r="D35" s="3" t="s">
        <v>309</v>
      </c>
      <c r="E35" s="3" t="s">
        <v>310</v>
      </c>
      <c r="F35" s="3" t="s">
        <v>302</v>
      </c>
      <c r="G35" s="6">
        <v>281559.77764434618</v>
      </c>
      <c r="H35" s="6" t="s">
        <v>182</v>
      </c>
      <c r="I35" s="8" t="s">
        <v>203</v>
      </c>
      <c r="J35" s="12" t="s">
        <v>204</v>
      </c>
      <c r="K35" s="2" t="s">
        <v>205</v>
      </c>
      <c r="L35" s="2" t="s">
        <v>206</v>
      </c>
    </row>
    <row r="36" spans="1:12" ht="36" customHeight="1" x14ac:dyDescent="0.35">
      <c r="A36" s="10" t="s">
        <v>315</v>
      </c>
      <c r="B36" s="2">
        <v>36</v>
      </c>
      <c r="C36" s="4" t="s">
        <v>282</v>
      </c>
      <c r="D36" s="4" t="s">
        <v>313</v>
      </c>
      <c r="E36" s="4" t="s">
        <v>289</v>
      </c>
      <c r="F36" s="4" t="s">
        <v>306</v>
      </c>
      <c r="G36" s="5">
        <v>87518313.979653761</v>
      </c>
      <c r="H36" s="5" t="s">
        <v>145</v>
      </c>
      <c r="I36" s="7" t="s">
        <v>156</v>
      </c>
      <c r="J36" s="11" t="s">
        <v>157</v>
      </c>
      <c r="K36" s="2" t="s">
        <v>158</v>
      </c>
      <c r="L36" s="2" t="s">
        <v>159</v>
      </c>
    </row>
    <row r="37" spans="1:12" ht="36" customHeight="1" x14ac:dyDescent="0.35">
      <c r="A37" s="10" t="s">
        <v>319</v>
      </c>
      <c r="B37" s="2">
        <v>37</v>
      </c>
      <c r="C37" s="3" t="s">
        <v>282</v>
      </c>
      <c r="D37" s="3" t="s">
        <v>316</v>
      </c>
      <c r="E37" s="3" t="s">
        <v>317</v>
      </c>
      <c r="F37" s="3" t="s">
        <v>302</v>
      </c>
      <c r="G37" s="6">
        <v>306684.10309252562</v>
      </c>
      <c r="H37" s="6" t="s">
        <v>182</v>
      </c>
      <c r="I37" s="8" t="s">
        <v>203</v>
      </c>
      <c r="J37" s="12" t="s">
        <v>204</v>
      </c>
      <c r="K37" s="2" t="s">
        <v>205</v>
      </c>
      <c r="L37" s="2" t="s">
        <v>206</v>
      </c>
    </row>
    <row r="38" spans="1:12" ht="36" customHeight="1" x14ac:dyDescent="0.35">
      <c r="A38" s="10" t="s">
        <v>323</v>
      </c>
      <c r="B38" s="2">
        <v>38</v>
      </c>
      <c r="C38" s="4" t="s">
        <v>282</v>
      </c>
      <c r="D38" s="4" t="s">
        <v>320</v>
      </c>
      <c r="E38" s="4" t="s">
        <v>289</v>
      </c>
      <c r="F38" s="4" t="s">
        <v>321</v>
      </c>
      <c r="G38" s="5">
        <v>16</v>
      </c>
      <c r="H38" s="5" t="s">
        <v>182</v>
      </c>
      <c r="I38" s="7" t="s">
        <v>156</v>
      </c>
      <c r="J38" s="11" t="s">
        <v>157</v>
      </c>
      <c r="K38" s="2" t="s">
        <v>158</v>
      </c>
      <c r="L38" s="2" t="s">
        <v>159</v>
      </c>
    </row>
    <row r="39" spans="1:12" ht="36" customHeight="1" x14ac:dyDescent="0.35">
      <c r="A39" s="10" t="s">
        <v>337</v>
      </c>
      <c r="B39" s="2">
        <v>39</v>
      </c>
      <c r="C39" s="3" t="s">
        <v>282</v>
      </c>
      <c r="D39" s="3" t="s">
        <v>324</v>
      </c>
      <c r="E39" s="3" t="s">
        <v>256</v>
      </c>
      <c r="F39" s="3" t="s">
        <v>257</v>
      </c>
      <c r="G39" s="6">
        <v>386.34</v>
      </c>
      <c r="H39" s="6" t="s">
        <v>259</v>
      </c>
      <c r="I39" s="8" t="s">
        <v>203</v>
      </c>
      <c r="J39" s="12" t="s">
        <v>204</v>
      </c>
      <c r="K39" s="2" t="s">
        <v>205</v>
      </c>
      <c r="L39" s="2" t="s">
        <v>206</v>
      </c>
    </row>
    <row r="40" spans="1:12" ht="36" customHeight="1" x14ac:dyDescent="0.35">
      <c r="A40" s="10" t="s">
        <v>341</v>
      </c>
      <c r="B40" s="2">
        <v>40</v>
      </c>
      <c r="C40" s="4" t="s">
        <v>282</v>
      </c>
      <c r="D40" s="4" t="s">
        <v>338</v>
      </c>
      <c r="E40" s="4" t="s">
        <v>256</v>
      </c>
      <c r="F40" s="4" t="s">
        <v>339</v>
      </c>
      <c r="G40" s="5">
        <v>0.89</v>
      </c>
      <c r="H40" s="5" t="s">
        <v>163</v>
      </c>
      <c r="I40" s="7" t="s">
        <v>156</v>
      </c>
      <c r="J40" s="11" t="s">
        <v>157</v>
      </c>
      <c r="K40" s="2" t="s">
        <v>158</v>
      </c>
      <c r="L40" s="2" t="s">
        <v>159</v>
      </c>
    </row>
    <row r="41" spans="1:12" ht="36" customHeight="1" x14ac:dyDescent="0.35">
      <c r="A41" s="10" t="s">
        <v>345</v>
      </c>
      <c r="B41" s="2">
        <v>41</v>
      </c>
      <c r="C41" s="3" t="s">
        <v>282</v>
      </c>
      <c r="D41" s="3" t="s">
        <v>338</v>
      </c>
      <c r="E41" s="3" t="s">
        <v>256</v>
      </c>
      <c r="F41" s="3" t="s">
        <v>342</v>
      </c>
      <c r="G41" s="6">
        <v>0.9</v>
      </c>
      <c r="H41" s="6" t="s">
        <v>163</v>
      </c>
      <c r="I41" s="7" t="s">
        <v>156</v>
      </c>
      <c r="J41" s="11" t="s">
        <v>157</v>
      </c>
      <c r="K41" s="2" t="s">
        <v>158</v>
      </c>
      <c r="L41" s="2" t="s">
        <v>159</v>
      </c>
    </row>
    <row r="42" spans="1:12" ht="36" customHeight="1" x14ac:dyDescent="0.35">
      <c r="A42" s="10" t="s">
        <v>349</v>
      </c>
      <c r="B42" s="2">
        <v>42</v>
      </c>
      <c r="C42" s="4" t="s">
        <v>282</v>
      </c>
      <c r="D42" s="4" t="s">
        <v>338</v>
      </c>
      <c r="E42" s="4" t="s">
        <v>256</v>
      </c>
      <c r="F42" s="4" t="s">
        <v>346</v>
      </c>
      <c r="G42" s="5">
        <v>0.63</v>
      </c>
      <c r="H42" s="5" t="s">
        <v>163</v>
      </c>
      <c r="I42" s="7" t="s">
        <v>156</v>
      </c>
      <c r="J42" s="11" t="s">
        <v>157</v>
      </c>
      <c r="K42" s="2" t="s">
        <v>158</v>
      </c>
      <c r="L42" s="2" t="s">
        <v>159</v>
      </c>
    </row>
    <row r="43" spans="1:12" ht="36" customHeight="1" x14ac:dyDescent="0.35">
      <c r="A43" s="10" t="s">
        <v>352</v>
      </c>
      <c r="B43" s="2">
        <v>43</v>
      </c>
      <c r="C43" s="3" t="s">
        <v>282</v>
      </c>
      <c r="D43" s="3" t="s">
        <v>338</v>
      </c>
      <c r="E43" s="3" t="s">
        <v>256</v>
      </c>
      <c r="F43" s="3" t="s">
        <v>350</v>
      </c>
      <c r="G43" s="6">
        <v>0.87</v>
      </c>
      <c r="H43" s="6" t="s">
        <v>163</v>
      </c>
      <c r="I43" s="7" t="s">
        <v>156</v>
      </c>
      <c r="J43" s="11" t="s">
        <v>157</v>
      </c>
      <c r="K43" s="2" t="s">
        <v>158</v>
      </c>
      <c r="L43" s="2" t="s">
        <v>159</v>
      </c>
    </row>
    <row r="44" spans="1:12" ht="36" customHeight="1" x14ac:dyDescent="0.35">
      <c r="A44" s="10" t="s">
        <v>356</v>
      </c>
      <c r="B44" s="2">
        <v>44</v>
      </c>
      <c r="C44" s="4" t="s">
        <v>282</v>
      </c>
      <c r="D44" s="4" t="s">
        <v>353</v>
      </c>
      <c r="E44" s="4" t="s">
        <v>256</v>
      </c>
      <c r="F44" s="4" t="s">
        <v>354</v>
      </c>
      <c r="G44" s="5">
        <v>4</v>
      </c>
      <c r="H44" s="5" t="s">
        <v>182</v>
      </c>
      <c r="I44" s="7" t="s">
        <v>156</v>
      </c>
      <c r="J44" s="11" t="s">
        <v>157</v>
      </c>
      <c r="K44" s="2" t="s">
        <v>158</v>
      </c>
      <c r="L44" s="2" t="s">
        <v>159</v>
      </c>
    </row>
    <row r="45" spans="1:12" ht="36" customHeight="1" x14ac:dyDescent="0.35">
      <c r="A45" s="10" t="s">
        <v>362</v>
      </c>
      <c r="B45" s="2">
        <v>45</v>
      </c>
      <c r="C45" s="3" t="s">
        <v>282</v>
      </c>
      <c r="D45" s="3" t="s">
        <v>357</v>
      </c>
      <c r="E45" s="3" t="s">
        <v>358</v>
      </c>
      <c r="F45" s="3" t="s">
        <v>359</v>
      </c>
      <c r="G45" s="6">
        <v>158166667</v>
      </c>
      <c r="H45" s="6" t="s">
        <v>210</v>
      </c>
      <c r="I45" s="7" t="s">
        <v>156</v>
      </c>
      <c r="J45" s="11" t="s">
        <v>157</v>
      </c>
      <c r="K45" s="2" t="s">
        <v>158</v>
      </c>
      <c r="L45" s="2" t="s">
        <v>159</v>
      </c>
    </row>
    <row r="46" spans="1:12" ht="36" customHeight="1" x14ac:dyDescent="0.35">
      <c r="A46" s="10" t="s">
        <v>366</v>
      </c>
      <c r="B46" s="2">
        <v>46</v>
      </c>
      <c r="C46" s="4" t="s">
        <v>282</v>
      </c>
      <c r="D46" s="4" t="s">
        <v>363</v>
      </c>
      <c r="E46" s="4" t="s">
        <v>289</v>
      </c>
      <c r="F46" s="4" t="s">
        <v>364</v>
      </c>
      <c r="G46" s="5">
        <v>0</v>
      </c>
      <c r="H46" s="5" t="s">
        <v>182</v>
      </c>
      <c r="I46" s="9" t="s">
        <v>243</v>
      </c>
      <c r="J46" s="11" t="s">
        <v>157</v>
      </c>
      <c r="K46" s="2" t="s">
        <v>244</v>
      </c>
      <c r="L46" s="2" t="s">
        <v>245</v>
      </c>
    </row>
    <row r="47" spans="1:12" ht="36" customHeight="1" x14ac:dyDescent="0.35">
      <c r="A47" s="10" t="s">
        <v>370</v>
      </c>
      <c r="B47" s="2">
        <v>47</v>
      </c>
      <c r="C47" s="3" t="s">
        <v>282</v>
      </c>
      <c r="D47" s="3" t="s">
        <v>363</v>
      </c>
      <c r="E47" s="3" t="s">
        <v>289</v>
      </c>
      <c r="F47" s="3" t="s">
        <v>367</v>
      </c>
      <c r="G47" s="6">
        <v>2</v>
      </c>
      <c r="H47" s="6" t="s">
        <v>210</v>
      </c>
      <c r="I47" s="9" t="s">
        <v>243</v>
      </c>
      <c r="J47" s="11" t="s">
        <v>157</v>
      </c>
      <c r="K47" s="2" t="s">
        <v>244</v>
      </c>
      <c r="L47" s="2" t="s">
        <v>245</v>
      </c>
    </row>
    <row r="48" spans="1:12" ht="36" customHeight="1" x14ac:dyDescent="0.35">
      <c r="A48" s="10" t="s">
        <v>374</v>
      </c>
      <c r="B48" s="2">
        <v>48</v>
      </c>
      <c r="C48" s="4" t="s">
        <v>282</v>
      </c>
      <c r="D48" s="4" t="s">
        <v>371</v>
      </c>
      <c r="E48" s="4" t="s">
        <v>289</v>
      </c>
      <c r="F48" s="4" t="s">
        <v>372</v>
      </c>
      <c r="G48" s="5">
        <v>0</v>
      </c>
      <c r="H48" s="5" t="s">
        <v>182</v>
      </c>
      <c r="I48" s="8" t="s">
        <v>203</v>
      </c>
      <c r="J48" s="12" t="s">
        <v>204</v>
      </c>
      <c r="K48" s="2" t="s">
        <v>205</v>
      </c>
      <c r="L48" s="2" t="s">
        <v>206</v>
      </c>
    </row>
    <row r="49" spans="1:12" ht="36" customHeight="1" x14ac:dyDescent="0.35">
      <c r="A49" s="10" t="s">
        <v>378</v>
      </c>
      <c r="B49" s="2">
        <v>49</v>
      </c>
      <c r="C49" s="3" t="s">
        <v>282</v>
      </c>
      <c r="D49" s="3" t="s">
        <v>371</v>
      </c>
      <c r="E49" s="3" t="s">
        <v>289</v>
      </c>
      <c r="F49" s="3" t="s">
        <v>375</v>
      </c>
      <c r="G49" s="6">
        <v>0</v>
      </c>
      <c r="H49" s="6" t="s">
        <v>182</v>
      </c>
      <c r="I49" s="8" t="s">
        <v>203</v>
      </c>
      <c r="J49" s="12" t="s">
        <v>204</v>
      </c>
      <c r="K49" s="2" t="s">
        <v>205</v>
      </c>
      <c r="L49" s="2" t="s">
        <v>206</v>
      </c>
    </row>
    <row r="50" spans="1:12" ht="36" customHeight="1" x14ac:dyDescent="0.35">
      <c r="A50" s="10" t="s">
        <v>381</v>
      </c>
      <c r="B50" s="2">
        <v>50</v>
      </c>
      <c r="C50" s="4" t="s">
        <v>282</v>
      </c>
      <c r="D50" s="4" t="s">
        <v>371</v>
      </c>
      <c r="E50" s="4" t="s">
        <v>289</v>
      </c>
      <c r="F50" s="4" t="s">
        <v>379</v>
      </c>
      <c r="G50" s="5">
        <v>1</v>
      </c>
      <c r="H50" s="5" t="s">
        <v>182</v>
      </c>
      <c r="I50" s="9" t="s">
        <v>243</v>
      </c>
      <c r="J50" s="11" t="s">
        <v>157</v>
      </c>
      <c r="K50" s="2" t="s">
        <v>244</v>
      </c>
      <c r="L50" s="2" t="s">
        <v>245</v>
      </c>
    </row>
    <row r="51" spans="1:12" ht="36" customHeight="1" x14ac:dyDescent="0.35">
      <c r="A51" s="10" t="s">
        <v>384</v>
      </c>
      <c r="B51" s="2">
        <v>51</v>
      </c>
      <c r="C51" s="3" t="s">
        <v>282</v>
      </c>
      <c r="D51" s="3" t="s">
        <v>371</v>
      </c>
      <c r="E51" s="3" t="s">
        <v>289</v>
      </c>
      <c r="F51" s="3" t="s">
        <v>382</v>
      </c>
      <c r="G51" s="6">
        <v>0</v>
      </c>
      <c r="H51" s="6" t="s">
        <v>182</v>
      </c>
      <c r="I51" s="8" t="s">
        <v>203</v>
      </c>
      <c r="J51" s="12" t="s">
        <v>204</v>
      </c>
      <c r="K51" s="2" t="s">
        <v>205</v>
      </c>
      <c r="L51" s="2" t="s">
        <v>206</v>
      </c>
    </row>
    <row r="52" spans="1:12" ht="36" customHeight="1" x14ac:dyDescent="0.35">
      <c r="A52" s="10" t="s">
        <v>387</v>
      </c>
      <c r="B52" s="2">
        <v>52</v>
      </c>
      <c r="C52" s="4" t="s">
        <v>282</v>
      </c>
      <c r="D52" s="4" t="s">
        <v>371</v>
      </c>
      <c r="E52" s="4" t="s">
        <v>289</v>
      </c>
      <c r="F52" s="4" t="s">
        <v>385</v>
      </c>
      <c r="G52" s="5">
        <v>0</v>
      </c>
      <c r="H52" s="5" t="s">
        <v>182</v>
      </c>
      <c r="I52" s="8" t="s">
        <v>203</v>
      </c>
      <c r="J52" s="12" t="s">
        <v>204</v>
      </c>
      <c r="K52" s="2" t="s">
        <v>205</v>
      </c>
      <c r="L52" s="2" t="s">
        <v>206</v>
      </c>
    </row>
    <row r="53" spans="1:12" ht="36" customHeight="1" x14ac:dyDescent="0.35">
      <c r="A53" s="10" t="s">
        <v>390</v>
      </c>
      <c r="B53" s="2">
        <v>53</v>
      </c>
      <c r="C53" s="3" t="s">
        <v>282</v>
      </c>
      <c r="D53" s="3" t="s">
        <v>371</v>
      </c>
      <c r="E53" s="3" t="s">
        <v>289</v>
      </c>
      <c r="F53" s="3" t="s">
        <v>388</v>
      </c>
      <c r="G53" s="6">
        <v>1</v>
      </c>
      <c r="H53" s="6" t="s">
        <v>182</v>
      </c>
      <c r="I53" s="9" t="s">
        <v>243</v>
      </c>
      <c r="J53" s="11" t="s">
        <v>157</v>
      </c>
      <c r="K53" s="2" t="s">
        <v>244</v>
      </c>
      <c r="L53" s="2" t="s">
        <v>245</v>
      </c>
    </row>
    <row r="54" spans="1:12" ht="36" customHeight="1" x14ac:dyDescent="0.35">
      <c r="A54" s="10" t="s">
        <v>395</v>
      </c>
      <c r="B54" s="2">
        <v>54</v>
      </c>
      <c r="C54" s="4" t="s">
        <v>282</v>
      </c>
      <c r="D54" s="4" t="s">
        <v>391</v>
      </c>
      <c r="E54" s="4" t="s">
        <v>289</v>
      </c>
      <c r="F54" s="4" t="s">
        <v>392</v>
      </c>
      <c r="G54" s="5" t="s">
        <v>393</v>
      </c>
      <c r="H54" s="5" t="s">
        <v>210</v>
      </c>
      <c r="I54" s="8" t="s">
        <v>203</v>
      </c>
      <c r="J54" s="12" t="s">
        <v>204</v>
      </c>
      <c r="K54" s="2" t="s">
        <v>205</v>
      </c>
      <c r="L54" s="2" t="s">
        <v>206</v>
      </c>
    </row>
    <row r="55" spans="1:12" ht="36" customHeight="1" x14ac:dyDescent="0.35">
      <c r="A55" s="10" t="s">
        <v>398</v>
      </c>
      <c r="B55" s="2">
        <v>55</v>
      </c>
      <c r="C55" s="3" t="s">
        <v>282</v>
      </c>
      <c r="D55" s="3" t="s">
        <v>391</v>
      </c>
      <c r="E55" s="3" t="s">
        <v>289</v>
      </c>
      <c r="F55" s="3" t="s">
        <v>396</v>
      </c>
      <c r="G55" s="6">
        <v>14</v>
      </c>
      <c r="H55" s="6" t="s">
        <v>210</v>
      </c>
      <c r="I55" s="7" t="s">
        <v>156</v>
      </c>
      <c r="J55" s="11" t="s">
        <v>157</v>
      </c>
      <c r="K55" s="2" t="s">
        <v>158</v>
      </c>
      <c r="L55" s="2" t="s">
        <v>159</v>
      </c>
    </row>
    <row r="56" spans="1:12" ht="36" customHeight="1" x14ac:dyDescent="0.35">
      <c r="A56" s="10" t="s">
        <v>403</v>
      </c>
      <c r="B56" s="2">
        <v>56</v>
      </c>
      <c r="C56" s="4" t="s">
        <v>282</v>
      </c>
      <c r="D56" s="4" t="s">
        <v>399</v>
      </c>
      <c r="E56" s="4" t="s">
        <v>400</v>
      </c>
      <c r="F56" s="4" t="s">
        <v>401</v>
      </c>
      <c r="G56" s="5">
        <v>79766.967061211297</v>
      </c>
      <c r="H56" s="5" t="s">
        <v>182</v>
      </c>
      <c r="I56" s="7" t="s">
        <v>156</v>
      </c>
      <c r="J56" s="11" t="s">
        <v>157</v>
      </c>
      <c r="K56" s="2" t="s">
        <v>158</v>
      </c>
      <c r="L56" s="2" t="s">
        <v>159</v>
      </c>
    </row>
    <row r="57" spans="1:12" ht="36" customHeight="1" x14ac:dyDescent="0.35">
      <c r="A57" s="10" t="s">
        <v>406</v>
      </c>
      <c r="B57" s="2">
        <v>57</v>
      </c>
      <c r="C57" s="3" t="s">
        <v>282</v>
      </c>
      <c r="D57" s="3" t="s">
        <v>404</v>
      </c>
      <c r="E57" s="3" t="s">
        <v>400</v>
      </c>
      <c r="F57" s="3" t="s">
        <v>401</v>
      </c>
      <c r="G57" s="6">
        <v>41666.666666666701</v>
      </c>
      <c r="H57" s="6" t="s">
        <v>182</v>
      </c>
      <c r="I57" s="7" t="s">
        <v>156</v>
      </c>
      <c r="J57" s="11" t="s">
        <v>157</v>
      </c>
      <c r="K57" s="2" t="s">
        <v>158</v>
      </c>
      <c r="L57" s="2" t="s">
        <v>159</v>
      </c>
    </row>
    <row r="58" spans="1:12" ht="36" customHeight="1" x14ac:dyDescent="0.35">
      <c r="A58" s="10" t="s">
        <v>411</v>
      </c>
      <c r="B58" s="2">
        <v>58</v>
      </c>
      <c r="C58" s="4" t="s">
        <v>407</v>
      </c>
      <c r="D58" s="4" t="s">
        <v>408</v>
      </c>
      <c r="E58" s="4" t="s">
        <v>289</v>
      </c>
      <c r="F58" s="4" t="s">
        <v>409</v>
      </c>
      <c r="G58" s="5">
        <v>4</v>
      </c>
      <c r="H58" s="5" t="s">
        <v>182</v>
      </c>
      <c r="I58" s="9" t="s">
        <v>243</v>
      </c>
      <c r="J58" s="11" t="s">
        <v>157</v>
      </c>
      <c r="K58" s="2" t="s">
        <v>244</v>
      </c>
      <c r="L58" s="2" t="s">
        <v>245</v>
      </c>
    </row>
    <row r="59" spans="1:12" ht="36" customHeight="1" x14ac:dyDescent="0.35">
      <c r="A59" s="10" t="s">
        <v>415</v>
      </c>
      <c r="B59" s="2">
        <v>59</v>
      </c>
      <c r="C59" s="3" t="s">
        <v>407</v>
      </c>
      <c r="D59" s="3" t="s">
        <v>412</v>
      </c>
      <c r="E59" s="3" t="s">
        <v>289</v>
      </c>
      <c r="F59" s="3" t="s">
        <v>413</v>
      </c>
      <c r="G59" s="6">
        <v>21</v>
      </c>
      <c r="H59" s="6" t="s">
        <v>182</v>
      </c>
      <c r="I59" s="7" t="s">
        <v>156</v>
      </c>
      <c r="J59" s="11" t="s">
        <v>157</v>
      </c>
      <c r="K59" s="2" t="s">
        <v>158</v>
      </c>
      <c r="L59" s="2" t="s">
        <v>159</v>
      </c>
    </row>
    <row r="60" spans="1:12" ht="36" customHeight="1" x14ac:dyDescent="0.35">
      <c r="A60" s="10" t="s">
        <v>418</v>
      </c>
      <c r="B60" s="2">
        <v>60</v>
      </c>
      <c r="C60" s="4" t="s">
        <v>407</v>
      </c>
      <c r="D60" s="4" t="s">
        <v>416</v>
      </c>
      <c r="E60" s="4" t="s">
        <v>289</v>
      </c>
      <c r="F60" s="4" t="s">
        <v>413</v>
      </c>
      <c r="G60" s="5">
        <v>7</v>
      </c>
      <c r="H60" s="5" t="s">
        <v>182</v>
      </c>
      <c r="I60" s="7" t="s">
        <v>156</v>
      </c>
      <c r="J60" s="11" t="s">
        <v>157</v>
      </c>
      <c r="K60" s="2" t="s">
        <v>158</v>
      </c>
      <c r="L60" s="2" t="s">
        <v>159</v>
      </c>
    </row>
    <row r="61" spans="1:12" ht="36" customHeight="1" x14ac:dyDescent="0.35">
      <c r="A61" s="10" t="s">
        <v>422</v>
      </c>
      <c r="B61" s="2">
        <v>61</v>
      </c>
      <c r="C61" s="3" t="s">
        <v>407</v>
      </c>
      <c r="D61" s="3" t="s">
        <v>419</v>
      </c>
      <c r="E61" s="3" t="s">
        <v>289</v>
      </c>
      <c r="F61" s="3" t="s">
        <v>420</v>
      </c>
      <c r="G61" s="6">
        <v>7</v>
      </c>
      <c r="H61" s="6" t="s">
        <v>182</v>
      </c>
      <c r="I61" s="9" t="s">
        <v>243</v>
      </c>
      <c r="J61" s="11" t="s">
        <v>157</v>
      </c>
      <c r="K61" s="2" t="s">
        <v>244</v>
      </c>
      <c r="L61" s="2" t="s">
        <v>245</v>
      </c>
    </row>
    <row r="62" spans="1:12" ht="36" customHeight="1" x14ac:dyDescent="0.35">
      <c r="A62" s="10" t="s">
        <v>426</v>
      </c>
      <c r="B62" s="2">
        <v>62</v>
      </c>
      <c r="C62" s="4" t="s">
        <v>407</v>
      </c>
      <c r="D62" s="4" t="s">
        <v>423</v>
      </c>
      <c r="E62" s="4" t="s">
        <v>289</v>
      </c>
      <c r="F62" s="4" t="s">
        <v>424</v>
      </c>
      <c r="G62" s="5">
        <v>4</v>
      </c>
      <c r="H62" s="5" t="s">
        <v>182</v>
      </c>
      <c r="I62" s="9" t="s">
        <v>243</v>
      </c>
      <c r="J62" s="11" t="s">
        <v>157</v>
      </c>
      <c r="K62" s="2" t="s">
        <v>244</v>
      </c>
      <c r="L62" s="2" t="s">
        <v>245</v>
      </c>
    </row>
    <row r="63" spans="1:12" ht="36" customHeight="1" x14ac:dyDescent="0.35">
      <c r="A63" s="10" t="s">
        <v>442</v>
      </c>
      <c r="B63" s="2">
        <v>63</v>
      </c>
      <c r="C63" s="3" t="s">
        <v>407</v>
      </c>
      <c r="D63" s="3" t="s">
        <v>427</v>
      </c>
      <c r="E63" s="3" t="s">
        <v>289</v>
      </c>
      <c r="F63" s="3" t="s">
        <v>428</v>
      </c>
      <c r="G63" s="6">
        <v>180.7</v>
      </c>
      <c r="H63" s="6" t="s">
        <v>210</v>
      </c>
      <c r="I63" s="8" t="s">
        <v>203</v>
      </c>
      <c r="J63" s="12" t="s">
        <v>204</v>
      </c>
      <c r="K63" s="2" t="s">
        <v>205</v>
      </c>
      <c r="L63" s="2" t="s">
        <v>206</v>
      </c>
    </row>
    <row r="64" spans="1:12" ht="36" customHeight="1" x14ac:dyDescent="0.35">
      <c r="A64" s="10" t="s">
        <v>446</v>
      </c>
      <c r="B64" s="2">
        <v>64</v>
      </c>
      <c r="C64" s="4" t="s">
        <v>407</v>
      </c>
      <c r="D64" s="4" t="s">
        <v>443</v>
      </c>
      <c r="E64" s="4" t="s">
        <v>289</v>
      </c>
      <c r="F64" s="4" t="s">
        <v>236</v>
      </c>
      <c r="G64" s="5" t="s">
        <v>444</v>
      </c>
      <c r="H64" s="5" t="s">
        <v>210</v>
      </c>
      <c r="I64" s="9" t="s">
        <v>243</v>
      </c>
      <c r="J64" s="11" t="s">
        <v>157</v>
      </c>
      <c r="K64" s="2" t="s">
        <v>244</v>
      </c>
      <c r="L64" s="2" t="s">
        <v>245</v>
      </c>
    </row>
    <row r="65" spans="1:12" ht="36" customHeight="1" x14ac:dyDescent="0.35">
      <c r="A65" s="10" t="s">
        <v>451</v>
      </c>
      <c r="B65" s="2">
        <v>65</v>
      </c>
      <c r="C65" s="3" t="s">
        <v>407</v>
      </c>
      <c r="D65" s="3" t="s">
        <v>447</v>
      </c>
      <c r="E65" s="3" t="s">
        <v>448</v>
      </c>
      <c r="F65" s="3" t="s">
        <v>449</v>
      </c>
      <c r="G65" s="6">
        <v>700</v>
      </c>
      <c r="H65" s="6" t="s">
        <v>182</v>
      </c>
      <c r="I65" s="7" t="s">
        <v>156</v>
      </c>
      <c r="J65" s="11" t="s">
        <v>157</v>
      </c>
      <c r="K65" s="2" t="s">
        <v>158</v>
      </c>
      <c r="L65" s="2" t="s">
        <v>159</v>
      </c>
    </row>
    <row r="66" spans="1:12" ht="36" customHeight="1" x14ac:dyDescent="0.35">
      <c r="A66" s="10" t="s">
        <v>462</v>
      </c>
      <c r="B66" s="2">
        <v>66</v>
      </c>
      <c r="C66" s="4" t="s">
        <v>407</v>
      </c>
      <c r="D66" s="4" t="s">
        <v>452</v>
      </c>
      <c r="E66" s="4" t="s">
        <v>453</v>
      </c>
      <c r="F66" s="4" t="s">
        <v>454</v>
      </c>
      <c r="G66" s="5">
        <v>50</v>
      </c>
      <c r="H66" s="5" t="s">
        <v>182</v>
      </c>
      <c r="I66" s="9" t="s">
        <v>243</v>
      </c>
      <c r="J66" s="11" t="s">
        <v>157</v>
      </c>
      <c r="K66" s="2" t="s">
        <v>244</v>
      </c>
      <c r="L66" s="2" t="s">
        <v>245</v>
      </c>
    </row>
    <row r="67" spans="1:12" ht="36" customHeight="1" x14ac:dyDescent="0.35">
      <c r="A67" s="10" t="s">
        <v>467</v>
      </c>
      <c r="B67" s="2">
        <v>67</v>
      </c>
      <c r="C67" s="3" t="s">
        <v>407</v>
      </c>
      <c r="D67" s="3" t="s">
        <v>463</v>
      </c>
      <c r="E67" s="3" t="s">
        <v>289</v>
      </c>
      <c r="F67" s="3" t="s">
        <v>464</v>
      </c>
      <c r="G67" s="6" t="s">
        <v>465</v>
      </c>
      <c r="H67" s="6" t="s">
        <v>182</v>
      </c>
      <c r="I67" s="9" t="s">
        <v>243</v>
      </c>
      <c r="J67" s="11" t="s">
        <v>157</v>
      </c>
      <c r="K67" s="2" t="s">
        <v>244</v>
      </c>
      <c r="L67" s="2" t="s">
        <v>245</v>
      </c>
    </row>
    <row r="68" spans="1:12" ht="36" customHeight="1" x14ac:dyDescent="0.35">
      <c r="A68" s="10" t="s">
        <v>472</v>
      </c>
      <c r="B68" s="2">
        <v>68</v>
      </c>
      <c r="C68" s="4" t="s">
        <v>407</v>
      </c>
      <c r="D68" s="4" t="s">
        <v>468</v>
      </c>
      <c r="E68" s="4" t="s">
        <v>289</v>
      </c>
      <c r="F68" s="4" t="s">
        <v>469</v>
      </c>
      <c r="G68" s="5" t="s">
        <v>470</v>
      </c>
      <c r="H68" s="5" t="s">
        <v>182</v>
      </c>
      <c r="I68" s="9" t="s">
        <v>243</v>
      </c>
      <c r="J68" s="11" t="s">
        <v>157</v>
      </c>
      <c r="K68" s="2" t="s">
        <v>244</v>
      </c>
      <c r="L68" s="2" t="s">
        <v>245</v>
      </c>
    </row>
    <row r="69" spans="1:12" ht="36" customHeight="1" x14ac:dyDescent="0.35">
      <c r="A69" s="10" t="s">
        <v>479</v>
      </c>
      <c r="B69" s="2">
        <v>69</v>
      </c>
      <c r="C69" s="3" t="s">
        <v>407</v>
      </c>
      <c r="D69" s="3" t="s">
        <v>473</v>
      </c>
      <c r="E69" s="3" t="s">
        <v>289</v>
      </c>
      <c r="F69" s="3" t="s">
        <v>474</v>
      </c>
      <c r="G69" s="6" t="s">
        <v>475</v>
      </c>
      <c r="H69" s="6" t="s">
        <v>210</v>
      </c>
      <c r="I69" s="7" t="s">
        <v>156</v>
      </c>
      <c r="J69" s="11" t="s">
        <v>157</v>
      </c>
      <c r="K69" s="2" t="s">
        <v>158</v>
      </c>
      <c r="L69" s="2" t="s">
        <v>159</v>
      </c>
    </row>
    <row r="70" spans="1:12" ht="36" customHeight="1" x14ac:dyDescent="0.35">
      <c r="A70" s="10" t="s">
        <v>485</v>
      </c>
      <c r="B70" s="2">
        <v>70</v>
      </c>
      <c r="C70" s="4" t="s">
        <v>407</v>
      </c>
      <c r="D70" s="4" t="s">
        <v>480</v>
      </c>
      <c r="E70" s="4" t="s">
        <v>289</v>
      </c>
      <c r="F70" s="4" t="s">
        <v>481</v>
      </c>
      <c r="G70" s="5" t="s">
        <v>482</v>
      </c>
      <c r="H70" s="5" t="s">
        <v>210</v>
      </c>
      <c r="I70" s="7" t="s">
        <v>156</v>
      </c>
      <c r="J70" s="11" t="s">
        <v>157</v>
      </c>
      <c r="K70" s="2" t="s">
        <v>158</v>
      </c>
      <c r="L70" s="2" t="s">
        <v>159</v>
      </c>
    </row>
    <row r="71" spans="1:12" ht="36" customHeight="1" x14ac:dyDescent="0.35">
      <c r="A71" s="10" t="s">
        <v>491</v>
      </c>
      <c r="B71" s="2">
        <v>71</v>
      </c>
      <c r="C71" s="3" t="s">
        <v>407</v>
      </c>
      <c r="D71" s="3" t="s">
        <v>486</v>
      </c>
      <c r="E71" s="3" t="s">
        <v>289</v>
      </c>
      <c r="F71" s="3" t="s">
        <v>487</v>
      </c>
      <c r="G71" s="6" t="s">
        <v>488</v>
      </c>
      <c r="H71" s="6" t="s">
        <v>210</v>
      </c>
      <c r="I71" s="7" t="s">
        <v>156</v>
      </c>
      <c r="J71" s="11" t="s">
        <v>157</v>
      </c>
      <c r="K71" s="2" t="s">
        <v>158</v>
      </c>
      <c r="L71" s="2" t="s">
        <v>159</v>
      </c>
    </row>
    <row r="72" spans="1:12" ht="36" customHeight="1" x14ac:dyDescent="0.35">
      <c r="A72" s="10" t="s">
        <v>496</v>
      </c>
      <c r="B72" s="2">
        <v>72</v>
      </c>
      <c r="C72" s="4" t="s">
        <v>407</v>
      </c>
      <c r="D72" s="4" t="s">
        <v>492</v>
      </c>
      <c r="E72" s="4" t="s">
        <v>493</v>
      </c>
      <c r="F72" s="4" t="s">
        <v>494</v>
      </c>
      <c r="G72" s="5">
        <v>279</v>
      </c>
      <c r="H72" s="5" t="s">
        <v>182</v>
      </c>
      <c r="I72" s="7" t="s">
        <v>156</v>
      </c>
      <c r="J72" s="11" t="s">
        <v>157</v>
      </c>
      <c r="K72" s="2" t="s">
        <v>158</v>
      </c>
      <c r="L72" s="2" t="s">
        <v>159</v>
      </c>
    </row>
    <row r="73" spans="1:12" ht="36" customHeight="1" x14ac:dyDescent="0.35">
      <c r="A73" s="10" t="s">
        <v>500</v>
      </c>
      <c r="B73" s="2">
        <v>73</v>
      </c>
      <c r="C73" s="3" t="s">
        <v>407</v>
      </c>
      <c r="D73" s="3" t="s">
        <v>497</v>
      </c>
      <c r="E73" s="3" t="s">
        <v>453</v>
      </c>
      <c r="F73" s="3" t="s">
        <v>498</v>
      </c>
      <c r="G73" s="6">
        <v>279</v>
      </c>
      <c r="H73" s="6" t="s">
        <v>182</v>
      </c>
      <c r="I73" s="9" t="s">
        <v>243</v>
      </c>
      <c r="J73" s="11" t="s">
        <v>157</v>
      </c>
      <c r="K73" s="2" t="s">
        <v>244</v>
      </c>
      <c r="L73" s="2" t="s">
        <v>245</v>
      </c>
    </row>
    <row r="74" spans="1:12" ht="36" customHeight="1" x14ac:dyDescent="0.35">
      <c r="A74" s="10" t="s">
        <v>503</v>
      </c>
      <c r="B74" s="2">
        <v>74</v>
      </c>
      <c r="C74" s="4" t="s">
        <v>407</v>
      </c>
      <c r="D74" s="4" t="s">
        <v>497</v>
      </c>
      <c r="E74" s="4" t="s">
        <v>453</v>
      </c>
      <c r="F74" s="4" t="s">
        <v>501</v>
      </c>
      <c r="G74" s="5">
        <v>432</v>
      </c>
      <c r="H74" s="5" t="s">
        <v>182</v>
      </c>
      <c r="I74" s="9" t="s">
        <v>243</v>
      </c>
      <c r="J74" s="11" t="s">
        <v>157</v>
      </c>
      <c r="K74" s="2" t="s">
        <v>244</v>
      </c>
      <c r="L74" s="2" t="s">
        <v>245</v>
      </c>
    </row>
    <row r="75" spans="1:12" ht="36" customHeight="1" x14ac:dyDescent="0.35">
      <c r="A75" s="10" t="s">
        <v>507</v>
      </c>
      <c r="B75" s="2">
        <v>75</v>
      </c>
      <c r="C75" s="3" t="s">
        <v>407</v>
      </c>
      <c r="D75" s="3" t="s">
        <v>504</v>
      </c>
      <c r="E75" s="3" t="s">
        <v>289</v>
      </c>
      <c r="F75" s="3" t="s">
        <v>505</v>
      </c>
      <c r="G75" s="6">
        <v>2</v>
      </c>
      <c r="H75" s="6" t="s">
        <v>210</v>
      </c>
      <c r="I75" s="9" t="s">
        <v>243</v>
      </c>
      <c r="J75" s="11" t="s">
        <v>157</v>
      </c>
      <c r="K75" s="2" t="s">
        <v>244</v>
      </c>
      <c r="L75" s="2" t="s">
        <v>245</v>
      </c>
    </row>
    <row r="76" spans="1:12" ht="36" customHeight="1" x14ac:dyDescent="0.35">
      <c r="A76" s="10" t="s">
        <v>510</v>
      </c>
      <c r="B76" s="2">
        <v>76</v>
      </c>
      <c r="C76" s="4" t="s">
        <v>407</v>
      </c>
      <c r="D76" s="4" t="s">
        <v>504</v>
      </c>
      <c r="E76" s="4" t="s">
        <v>289</v>
      </c>
      <c r="F76" s="4" t="s">
        <v>508</v>
      </c>
      <c r="G76" s="5">
        <v>250</v>
      </c>
      <c r="H76" s="5" t="s">
        <v>182</v>
      </c>
      <c r="I76" s="7" t="s">
        <v>156</v>
      </c>
      <c r="J76" s="11" t="s">
        <v>157</v>
      </c>
      <c r="K76" s="2" t="s">
        <v>158</v>
      </c>
      <c r="L76" s="2" t="s">
        <v>159</v>
      </c>
    </row>
    <row r="77" spans="1:12" ht="36" customHeight="1" x14ac:dyDescent="0.35">
      <c r="A77" s="10" t="s">
        <v>514</v>
      </c>
      <c r="B77" s="2">
        <v>77</v>
      </c>
      <c r="C77" s="3" t="s">
        <v>407</v>
      </c>
      <c r="D77" s="3" t="s">
        <v>511</v>
      </c>
      <c r="E77" s="3" t="s">
        <v>289</v>
      </c>
      <c r="F77" s="3" t="s">
        <v>512</v>
      </c>
      <c r="G77" s="6">
        <v>2</v>
      </c>
      <c r="H77" s="6" t="s">
        <v>182</v>
      </c>
      <c r="I77" s="9" t="s">
        <v>243</v>
      </c>
      <c r="J77" s="11" t="s">
        <v>157</v>
      </c>
      <c r="K77" s="2" t="s">
        <v>244</v>
      </c>
      <c r="L77" s="2" t="s">
        <v>245</v>
      </c>
    </row>
    <row r="78" spans="1:12" ht="36" customHeight="1" x14ac:dyDescent="0.35">
      <c r="A78" s="10" t="s">
        <v>518</v>
      </c>
      <c r="B78" s="2">
        <v>78</v>
      </c>
      <c r="C78" s="4" t="s">
        <v>407</v>
      </c>
      <c r="D78" s="4" t="s">
        <v>515</v>
      </c>
      <c r="E78" s="4" t="s">
        <v>289</v>
      </c>
      <c r="F78" s="4" t="s">
        <v>516</v>
      </c>
      <c r="G78" s="5">
        <v>10</v>
      </c>
      <c r="H78" s="5" t="s">
        <v>182</v>
      </c>
      <c r="I78" s="9" t="s">
        <v>243</v>
      </c>
      <c r="J78" s="11" t="s">
        <v>157</v>
      </c>
      <c r="K78" s="2" t="s">
        <v>244</v>
      </c>
      <c r="L78" s="2" t="s">
        <v>245</v>
      </c>
    </row>
    <row r="79" spans="1:12" ht="36" customHeight="1" x14ac:dyDescent="0.35">
      <c r="A79" s="10" t="s">
        <v>526</v>
      </c>
      <c r="B79" s="2">
        <v>79</v>
      </c>
      <c r="C79" s="3" t="s">
        <v>407</v>
      </c>
      <c r="D79" s="3" t="s">
        <v>519</v>
      </c>
      <c r="E79" s="3" t="s">
        <v>289</v>
      </c>
      <c r="F79" s="3" t="s">
        <v>520</v>
      </c>
      <c r="G79" s="6" t="s">
        <v>521</v>
      </c>
      <c r="H79" s="6" t="s">
        <v>210</v>
      </c>
      <c r="I79" s="7" t="s">
        <v>156</v>
      </c>
      <c r="J79" s="11" t="s">
        <v>157</v>
      </c>
      <c r="K79" s="2" t="s">
        <v>158</v>
      </c>
      <c r="L79" s="2" t="s">
        <v>159</v>
      </c>
    </row>
    <row r="80" spans="1:12" ht="36" customHeight="1" x14ac:dyDescent="0.35">
      <c r="A80" s="10" t="s">
        <v>529</v>
      </c>
      <c r="B80" s="2">
        <v>80</v>
      </c>
      <c r="C80" s="4" t="s">
        <v>407</v>
      </c>
      <c r="D80" s="4" t="s">
        <v>519</v>
      </c>
      <c r="E80" s="4" t="s">
        <v>289</v>
      </c>
      <c r="F80" s="4" t="s">
        <v>527</v>
      </c>
      <c r="G80" s="5"/>
      <c r="H80" s="5" t="s">
        <v>210</v>
      </c>
      <c r="I80" s="9" t="s">
        <v>243</v>
      </c>
      <c r="J80" s="11" t="s">
        <v>157</v>
      </c>
      <c r="K80" s="2" t="s">
        <v>244</v>
      </c>
      <c r="L80" s="2" t="s">
        <v>245</v>
      </c>
    </row>
    <row r="81" spans="1:12" ht="36" customHeight="1" x14ac:dyDescent="0.35">
      <c r="A81" s="10" t="s">
        <v>532</v>
      </c>
      <c r="B81" s="2">
        <v>81</v>
      </c>
      <c r="C81" s="3" t="s">
        <v>407</v>
      </c>
      <c r="D81" s="3" t="s">
        <v>519</v>
      </c>
      <c r="E81" s="3" t="s">
        <v>289</v>
      </c>
      <c r="F81" s="3" t="s">
        <v>530</v>
      </c>
      <c r="G81" s="6"/>
      <c r="H81" s="6" t="s">
        <v>210</v>
      </c>
      <c r="I81" s="7" t="s">
        <v>156</v>
      </c>
      <c r="J81" s="11" t="s">
        <v>157</v>
      </c>
      <c r="K81" s="2" t="s">
        <v>158</v>
      </c>
      <c r="L81" s="2" t="s">
        <v>159</v>
      </c>
    </row>
    <row r="82" spans="1:12" ht="36" customHeight="1" x14ac:dyDescent="0.35">
      <c r="A82" s="10" t="s">
        <v>535</v>
      </c>
      <c r="B82" s="2">
        <v>82</v>
      </c>
      <c r="C82" s="4" t="s">
        <v>407</v>
      </c>
      <c r="D82" s="4" t="s">
        <v>519</v>
      </c>
      <c r="E82" s="4" t="s">
        <v>289</v>
      </c>
      <c r="F82" s="4" t="s">
        <v>533</v>
      </c>
      <c r="G82" s="5"/>
      <c r="H82" s="5" t="s">
        <v>210</v>
      </c>
      <c r="I82" s="7" t="s">
        <v>156</v>
      </c>
      <c r="J82" s="11" t="s">
        <v>157</v>
      </c>
      <c r="K82" s="2" t="s">
        <v>158</v>
      </c>
      <c r="L82" s="2" t="s">
        <v>159</v>
      </c>
    </row>
    <row r="83" spans="1:12" ht="36" customHeight="1" x14ac:dyDescent="0.35">
      <c r="A83" s="10" t="s">
        <v>542</v>
      </c>
      <c r="B83" s="2">
        <v>83</v>
      </c>
      <c r="C83" s="3" t="s">
        <v>407</v>
      </c>
      <c r="D83" s="3" t="s">
        <v>536</v>
      </c>
      <c r="E83" s="3" t="s">
        <v>289</v>
      </c>
      <c r="F83" s="3" t="s">
        <v>537</v>
      </c>
      <c r="G83" s="6" t="s">
        <v>538</v>
      </c>
      <c r="H83" s="6" t="s">
        <v>210</v>
      </c>
      <c r="I83" s="7" t="s">
        <v>156</v>
      </c>
      <c r="J83" s="11" t="s">
        <v>157</v>
      </c>
      <c r="K83" s="2" t="s">
        <v>158</v>
      </c>
      <c r="L83" s="2" t="s">
        <v>159</v>
      </c>
    </row>
    <row r="84" spans="1:12" ht="36" customHeight="1" x14ac:dyDescent="0.35">
      <c r="A84" s="10" t="s">
        <v>545</v>
      </c>
      <c r="B84" s="2">
        <v>84</v>
      </c>
      <c r="C84" s="4" t="s">
        <v>407</v>
      </c>
      <c r="D84" s="4" t="s">
        <v>536</v>
      </c>
      <c r="E84" s="4" t="s">
        <v>289</v>
      </c>
      <c r="F84" s="4" t="s">
        <v>543</v>
      </c>
      <c r="G84" s="5"/>
      <c r="H84" s="5" t="s">
        <v>210</v>
      </c>
      <c r="I84" s="7" t="s">
        <v>156</v>
      </c>
      <c r="J84" s="11" t="s">
        <v>157</v>
      </c>
      <c r="K84" s="2" t="s">
        <v>158</v>
      </c>
      <c r="L84" s="2" t="s">
        <v>159</v>
      </c>
    </row>
    <row r="85" spans="1:12" ht="36" customHeight="1" x14ac:dyDescent="0.35">
      <c r="A85" s="10" t="s">
        <v>548</v>
      </c>
      <c r="B85" s="2">
        <v>85</v>
      </c>
      <c r="C85" s="3" t="s">
        <v>407</v>
      </c>
      <c r="D85" s="3" t="s">
        <v>536</v>
      </c>
      <c r="E85" s="3" t="s">
        <v>289</v>
      </c>
      <c r="F85" s="3" t="s">
        <v>546</v>
      </c>
      <c r="G85" s="6"/>
      <c r="H85" s="6" t="s">
        <v>210</v>
      </c>
      <c r="I85" s="7" t="s">
        <v>156</v>
      </c>
      <c r="J85" s="11" t="s">
        <v>157</v>
      </c>
      <c r="K85" s="2" t="s">
        <v>158</v>
      </c>
      <c r="L85" s="2" t="s">
        <v>159</v>
      </c>
    </row>
    <row r="86" spans="1:12" ht="36" customHeight="1" x14ac:dyDescent="0.35">
      <c r="A86" s="10" t="s">
        <v>552</v>
      </c>
      <c r="B86" s="2">
        <v>86</v>
      </c>
      <c r="C86" s="4" t="s">
        <v>407</v>
      </c>
      <c r="D86" s="4" t="s">
        <v>549</v>
      </c>
      <c r="E86" s="4" t="s">
        <v>289</v>
      </c>
      <c r="F86" s="4" t="s">
        <v>236</v>
      </c>
      <c r="G86" s="5"/>
      <c r="H86" s="5" t="s">
        <v>210</v>
      </c>
      <c r="I86" s="9" t="s">
        <v>243</v>
      </c>
      <c r="J86" s="11" t="s">
        <v>157</v>
      </c>
      <c r="K86" s="2" t="s">
        <v>244</v>
      </c>
      <c r="L86" s="2" t="s">
        <v>245</v>
      </c>
    </row>
    <row r="87" spans="1:12" ht="36" customHeight="1" x14ac:dyDescent="0.35">
      <c r="A87" s="10" t="s">
        <v>556</v>
      </c>
      <c r="B87" s="2">
        <v>87</v>
      </c>
      <c r="C87" s="3" t="s">
        <v>407</v>
      </c>
      <c r="D87" s="3" t="s">
        <v>553</v>
      </c>
      <c r="E87" s="3" t="s">
        <v>289</v>
      </c>
      <c r="F87" s="3" t="s">
        <v>554</v>
      </c>
      <c r="G87" s="6">
        <v>20</v>
      </c>
      <c r="H87" s="6" t="s">
        <v>182</v>
      </c>
      <c r="I87" s="7" t="s">
        <v>156</v>
      </c>
      <c r="J87" s="11" t="s">
        <v>157</v>
      </c>
      <c r="K87" s="2" t="s">
        <v>158</v>
      </c>
      <c r="L87" s="2" t="s">
        <v>159</v>
      </c>
    </row>
    <row r="88" spans="1:12" ht="36" customHeight="1" x14ac:dyDescent="0.35">
      <c r="A88" s="10" t="s">
        <v>560</v>
      </c>
      <c r="B88" s="2">
        <v>88</v>
      </c>
      <c r="C88" s="4" t="s">
        <v>407</v>
      </c>
      <c r="D88" s="4" t="s">
        <v>557</v>
      </c>
      <c r="E88" s="4" t="s">
        <v>289</v>
      </c>
      <c r="F88" s="4" t="s">
        <v>558</v>
      </c>
      <c r="G88" s="5" t="s">
        <v>393</v>
      </c>
      <c r="H88" s="5" t="s">
        <v>210</v>
      </c>
      <c r="I88" s="7" t="s">
        <v>156</v>
      </c>
      <c r="J88" s="11" t="s">
        <v>157</v>
      </c>
      <c r="K88" s="2" t="s">
        <v>158</v>
      </c>
      <c r="L88" s="2" t="s">
        <v>159</v>
      </c>
    </row>
    <row r="89" spans="1:12" ht="36" customHeight="1" x14ac:dyDescent="0.35">
      <c r="A89" s="10" t="s">
        <v>562</v>
      </c>
      <c r="B89" s="2">
        <v>89</v>
      </c>
      <c r="C89" s="3" t="s">
        <v>407</v>
      </c>
      <c r="D89" s="3" t="s">
        <v>557</v>
      </c>
      <c r="E89" s="3" t="s">
        <v>289</v>
      </c>
      <c r="F89" s="3" t="s">
        <v>561</v>
      </c>
      <c r="G89" s="6"/>
      <c r="H89" s="6" t="s">
        <v>210</v>
      </c>
      <c r="I89" s="7" t="s">
        <v>156</v>
      </c>
      <c r="J89" s="11" t="s">
        <v>157</v>
      </c>
      <c r="K89" s="2" t="s">
        <v>158</v>
      </c>
      <c r="L89" s="2" t="s">
        <v>159</v>
      </c>
    </row>
    <row r="90" spans="1:12" ht="36" customHeight="1" x14ac:dyDescent="0.35">
      <c r="A90" s="10" t="s">
        <v>564</v>
      </c>
      <c r="B90" s="2">
        <v>90</v>
      </c>
      <c r="C90" s="4" t="s">
        <v>407</v>
      </c>
      <c r="D90" s="4" t="s">
        <v>557</v>
      </c>
      <c r="E90" s="4" t="s">
        <v>289</v>
      </c>
      <c r="F90" s="4" t="s">
        <v>563</v>
      </c>
      <c r="G90" s="5"/>
      <c r="H90" s="5" t="s">
        <v>210</v>
      </c>
      <c r="I90" s="7" t="s">
        <v>156</v>
      </c>
      <c r="J90" s="11" t="s">
        <v>157</v>
      </c>
      <c r="K90" s="2" t="s">
        <v>158</v>
      </c>
      <c r="L90" s="2" t="s">
        <v>159</v>
      </c>
    </row>
    <row r="91" spans="1:12" ht="36" customHeight="1" x14ac:dyDescent="0.35">
      <c r="A91" s="10" t="s">
        <v>566</v>
      </c>
      <c r="B91" s="2">
        <v>91</v>
      </c>
      <c r="C91" s="3" t="s">
        <v>407</v>
      </c>
      <c r="D91" s="3" t="s">
        <v>557</v>
      </c>
      <c r="E91" s="3" t="s">
        <v>289</v>
      </c>
      <c r="F91" s="3" t="s">
        <v>565</v>
      </c>
      <c r="G91" s="6"/>
      <c r="H91" s="6" t="s">
        <v>210</v>
      </c>
      <c r="I91" s="7" t="s">
        <v>156</v>
      </c>
      <c r="J91" s="11" t="s">
        <v>157</v>
      </c>
      <c r="K91" s="2" t="s">
        <v>158</v>
      </c>
      <c r="L91" s="2" t="s">
        <v>159</v>
      </c>
    </row>
    <row r="92" spans="1:12" ht="36" customHeight="1" x14ac:dyDescent="0.35">
      <c r="A92" s="10" t="s">
        <v>568</v>
      </c>
      <c r="B92" s="2">
        <v>92</v>
      </c>
      <c r="C92" s="4" t="s">
        <v>407</v>
      </c>
      <c r="D92" s="4" t="s">
        <v>557</v>
      </c>
      <c r="E92" s="4" t="s">
        <v>289</v>
      </c>
      <c r="F92" s="4" t="s">
        <v>567</v>
      </c>
      <c r="G92" s="5"/>
      <c r="H92" s="5" t="s">
        <v>210</v>
      </c>
      <c r="I92" s="7" t="s">
        <v>156</v>
      </c>
      <c r="J92" s="11" t="s">
        <v>157</v>
      </c>
      <c r="K92" s="2" t="s">
        <v>158</v>
      </c>
      <c r="L92" s="2" t="s">
        <v>159</v>
      </c>
    </row>
    <row r="93" spans="1:12" ht="36" customHeight="1" x14ac:dyDescent="0.35">
      <c r="A93" s="10" t="s">
        <v>570</v>
      </c>
      <c r="B93" s="2">
        <v>93</v>
      </c>
      <c r="C93" s="3" t="s">
        <v>407</v>
      </c>
      <c r="D93" s="3" t="s">
        <v>557</v>
      </c>
      <c r="E93" s="3" t="s">
        <v>289</v>
      </c>
      <c r="F93" s="3" t="s">
        <v>569</v>
      </c>
      <c r="G93" s="6"/>
      <c r="H93" s="6" t="s">
        <v>210</v>
      </c>
      <c r="I93" s="7" t="s">
        <v>156</v>
      </c>
      <c r="J93" s="11" t="s">
        <v>157</v>
      </c>
      <c r="K93" s="2" t="s">
        <v>158</v>
      </c>
      <c r="L93" s="2" t="s">
        <v>159</v>
      </c>
    </row>
    <row r="94" spans="1:12" ht="36" customHeight="1" x14ac:dyDescent="0.35">
      <c r="A94" s="10" t="s">
        <v>574</v>
      </c>
      <c r="B94" s="2">
        <v>94</v>
      </c>
      <c r="C94" s="4" t="s">
        <v>407</v>
      </c>
      <c r="D94" s="4" t="s">
        <v>571</v>
      </c>
      <c r="E94" s="4" t="s">
        <v>289</v>
      </c>
      <c r="F94" s="4" t="s">
        <v>572</v>
      </c>
      <c r="G94" s="5">
        <v>1</v>
      </c>
      <c r="H94" s="5" t="s">
        <v>210</v>
      </c>
      <c r="I94" s="9" t="s">
        <v>243</v>
      </c>
      <c r="J94" s="11" t="s">
        <v>157</v>
      </c>
      <c r="K94" s="2" t="s">
        <v>244</v>
      </c>
      <c r="L94" s="2" t="s">
        <v>245</v>
      </c>
    </row>
    <row r="95" spans="1:12" ht="36" customHeight="1" x14ac:dyDescent="0.35">
      <c r="A95" s="10" t="s">
        <v>576</v>
      </c>
      <c r="B95" s="2">
        <v>95</v>
      </c>
      <c r="C95" s="3" t="s">
        <v>407</v>
      </c>
      <c r="D95" s="3" t="s">
        <v>571</v>
      </c>
      <c r="E95" s="3" t="s">
        <v>289</v>
      </c>
      <c r="F95" s="3" t="s">
        <v>575</v>
      </c>
      <c r="G95" s="6">
        <v>1</v>
      </c>
      <c r="H95" s="6" t="s">
        <v>210</v>
      </c>
      <c r="I95" s="9" t="s">
        <v>243</v>
      </c>
      <c r="J95" s="11" t="s">
        <v>157</v>
      </c>
      <c r="K95" s="2" t="s">
        <v>244</v>
      </c>
      <c r="L95" s="2" t="s">
        <v>245</v>
      </c>
    </row>
  </sheetData>
  <mergeCells count="2">
    <mergeCell ref="A2:L2"/>
    <mergeCell ref="A1:L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00  Instructions</vt:lpstr>
      <vt:lpstr>01 Dashboard</vt:lpstr>
      <vt:lpstr>02 Corporate M&amp;E Matrix</vt:lpstr>
      <vt:lpstr>03 Activity Input Register</vt:lpstr>
      <vt:lpstr>04 Evaluation Workplan</vt:lpstr>
      <vt:lpstr>05 Version Control</vt:lpstr>
      <vt:lpstr>06 Reference</vt:lpstr>
      <vt:lpstr>07_Jan2026_Import_Log</vt:lpstr>
      <vt:lpstr>08_KPI_Rationalization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Clifford Omingo</dc:creator>
  <cp:lastModifiedBy>Clifford Omingo</cp:lastModifiedBy>
  <dcterms:created xsi:type="dcterms:W3CDTF">2026-04-01T13:56:22Z</dcterms:created>
  <dcterms:modified xsi:type="dcterms:W3CDTF">2026-04-01T17:35:05Z</dcterms:modified>
</cp:coreProperties>
</file>