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B455ACC6-CEF4-4CFA-8F06-9AE9C2C88F5C}"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Journey Calculator" sheetId="2" r:id="rId2"/>
    <sheet name="Model Comparison"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3" i="2" l="1"/>
  <c r="F33" i="2"/>
  <c r="E33" i="2"/>
  <c r="D33" i="2"/>
  <c r="C33" i="2"/>
  <c r="B33" i="2"/>
  <c r="G32" i="2"/>
  <c r="F32" i="2"/>
  <c r="E32" i="2"/>
  <c r="D32" i="2"/>
  <c r="C32" i="2"/>
  <c r="B32" i="2"/>
  <c r="G31" i="2"/>
  <c r="F31" i="2"/>
  <c r="E31" i="2"/>
  <c r="D31" i="2"/>
  <c r="C31" i="2"/>
  <c r="B31" i="2"/>
  <c r="F29" i="2"/>
  <c r="I21" i="2"/>
  <c r="H21" i="2"/>
  <c r="G21" i="2"/>
  <c r="F21" i="2"/>
  <c r="E21" i="2"/>
  <c r="D21" i="2"/>
  <c r="A21" i="2"/>
  <c r="I20" i="2"/>
  <c r="H20" i="2"/>
  <c r="G20" i="2"/>
  <c r="F20" i="2"/>
  <c r="E20" i="2"/>
  <c r="D20" i="2"/>
  <c r="A20" i="2"/>
  <c r="I19" i="2"/>
  <c r="H19" i="2"/>
  <c r="G19" i="2"/>
  <c r="F19" i="2"/>
  <c r="E19" i="2"/>
  <c r="D19" i="2"/>
  <c r="A19" i="2"/>
  <c r="I18" i="2"/>
  <c r="G15" i="2" s="1"/>
  <c r="E29" i="2" s="1"/>
  <c r="H18" i="2"/>
  <c r="G18" i="2"/>
  <c r="F18" i="2"/>
  <c r="E18" i="2"/>
  <c r="D18" i="2"/>
  <c r="A18" i="2"/>
  <c r="I17" i="2"/>
  <c r="G14" i="2" s="1"/>
  <c r="E28" i="2" s="1"/>
  <c r="H17" i="2"/>
  <c r="G17" i="2"/>
  <c r="F17" i="2"/>
  <c r="E17" i="2"/>
  <c r="D17" i="2"/>
  <c r="A17" i="2"/>
  <c r="I16" i="2"/>
  <c r="G13" i="2" s="1"/>
  <c r="E27" i="2" s="1"/>
  <c r="H16" i="2"/>
  <c r="F30" i="2" s="1"/>
  <c r="G16" i="2"/>
  <c r="E30" i="2" s="1"/>
  <c r="A16" i="2"/>
  <c r="D16" i="2" s="1"/>
  <c r="B30" i="2" s="1"/>
  <c r="I15" i="2"/>
  <c r="G12" i="2" s="1"/>
  <c r="H15" i="2"/>
  <c r="F15" i="2"/>
  <c r="D29" i="2" s="1"/>
  <c r="A15" i="2"/>
  <c r="E15" i="2" s="1"/>
  <c r="C29" i="2" s="1"/>
  <c r="I14" i="2"/>
  <c r="H14" i="2"/>
  <c r="F28" i="2" s="1"/>
  <c r="F14" i="2"/>
  <c r="D28" i="2" s="1"/>
  <c r="E14" i="2"/>
  <c r="C28" i="2" s="1"/>
  <c r="A14" i="2"/>
  <c r="D14" i="2" s="1"/>
  <c r="B28" i="2" s="1"/>
  <c r="I13" i="2"/>
  <c r="H13" i="2"/>
  <c r="F27" i="2" s="1"/>
  <c r="F13" i="2"/>
  <c r="D27" i="2" s="1"/>
  <c r="E13" i="2"/>
  <c r="C27" i="2" s="1"/>
  <c r="D13" i="2"/>
  <c r="B27" i="2" s="1"/>
  <c r="G27" i="2" s="1"/>
  <c r="A13" i="2"/>
  <c r="I12" i="2"/>
  <c r="F12" i="2"/>
  <c r="D26" i="2" s="1"/>
  <c r="A12" i="2"/>
  <c r="H12" i="2" s="1"/>
  <c r="B8" i="2"/>
  <c r="F16" i="2" s="1"/>
  <c r="D30" i="2" s="1"/>
  <c r="B7" i="2"/>
  <c r="C7" i="2" s="1"/>
  <c r="F26" i="2" l="1"/>
  <c r="F34" i="2" s="1"/>
  <c r="H22" i="2"/>
  <c r="E26" i="2"/>
  <c r="E34" i="2" s="1"/>
  <c r="G22" i="2"/>
  <c r="G30" i="2"/>
  <c r="D34" i="2"/>
  <c r="G28" i="2"/>
  <c r="F22" i="2"/>
  <c r="D15" i="2"/>
  <c r="B29" i="2" s="1"/>
  <c r="G29" i="2" s="1"/>
  <c r="E16" i="2"/>
  <c r="C30" i="2" s="1"/>
  <c r="D12" i="2"/>
  <c r="E12" i="2"/>
  <c r="E22" i="2" l="1"/>
  <c r="C26" i="2"/>
  <c r="C34" i="2" s="1"/>
  <c r="D22" i="2"/>
  <c r="B26" i="2"/>
  <c r="B34" i="2" l="1"/>
  <c r="G26" i="2"/>
</calcChain>
</file>

<file path=xl/sharedStrings.xml><?xml version="1.0" encoding="utf-8"?>
<sst xmlns="http://schemas.openxmlformats.org/spreadsheetml/2006/main" count="95" uniqueCount="80">
  <si>
    <t>Attribution Model Comparison</t>
  </si>
  <si>
    <t>Compare the five attribution models side by side, then run all five on one of your own customer journeys to see how differently each one credits your channels.</t>
  </si>
  <si>
    <t>When this fits</t>
  </si>
  <si>
    <t>Marketing teams with several channels in the journey (search, social, email, display) who want to see what their default model is assuming.</t>
  </si>
  <si>
    <t>Preparing a case for changing the attribution model. Showing the same journey under all five models makes the difference concrete, which is often more persuasive than arguing for one model.</t>
  </si>
  <si>
    <t>Most useful where purchase decisions take days or weeks and involve more than one channel.</t>
  </si>
  <si>
    <t>When it doesn't fit</t>
  </si>
  <si>
    <t>This calculator works on one journey at a time. A real attribution model runs across thousands of journeys joined from analytics, CRM, ad platform and sales data, usually in a data warehouse. Use this to understand the models, not to replace that build.</t>
  </si>
  <si>
    <t>Single-channel businesses, or journeys that are almost always one touch. Every model gives the same answer there.</t>
  </si>
  <si>
    <t>It does not include data-driven attribution, which needs a platform and enough conversion volume to learn weights from your own data.</t>
  </si>
  <si>
    <t>How to use this</t>
  </si>
  <si>
    <t>1. Read the 'Model Comparison' tab for what each model assumes and where it misleads.</t>
  </si>
  <si>
    <t>2. On the 'Journey Calculator' tab, enter one customer journey in order, first touch at the top: the channel and how many days before the conversion it happened. Up to 10 touchpoints. Fill the rows from the top with no gaps.</t>
  </si>
  <si>
    <t>3. Enter the conversion value, and adjust the time-decay half-life and position-based weights if you use different ones.</t>
  </si>
  <si>
    <t>4. List your channels in the yellow cells of the 'Credit by channel' table, spelled exactly as in the journey. The table and chart show how much of the conversion value each model gives each channel.</t>
  </si>
  <si>
    <t>5. The 'Spread' column shows how far the models disagree for each channel. Big spreads are the channels where your choice of model changes the budget conversation.</t>
  </si>
  <si>
    <t>Colour legend</t>
  </si>
  <si>
    <t>Yellow fill = fill this in with your own data</t>
  </si>
  <si>
    <t>Blue text = an input value</t>
  </si>
  <si>
    <t>Black text = a formula, do not overwrite</t>
  </si>
  <si>
    <t>Notes on the calculations</t>
  </si>
  <si>
    <t>Time decay halves a touchpoint's weight for every half-life before the conversion. With a 7-day half-life, a touch 7 days out counts half as much as one on the day, and 14 days out counts a quarter.</t>
  </si>
  <si>
    <t>Position-based gives the first and last touches their set weights (40% each by default) and splits the rest equally across the middle. With only two touchpoints, the first and last weights are scaled so they add to 100%.</t>
  </si>
  <si>
    <t>The worked example is the five-step journey from the attribution post: organic search on day 1, a display retargeting ad on day 3, an email click on day 7, a social engagement on day 9, and paid search on day 11, which led to the purchase.</t>
  </si>
  <si>
    <t>Journey Calculator</t>
  </si>
  <si>
    <t>Conversion value</t>
  </si>
  <si>
    <t>Time-decay half-life (days)</t>
  </si>
  <si>
    <t>Position-based: first touch weight</t>
  </si>
  <si>
    <t>Position-based: last touch weight</t>
  </si>
  <si>
    <t>Position-based: middle touches share</t>
  </si>
  <si>
    <t>Touchpoints in this journey</t>
  </si>
  <si>
    <t>Your customer journey (first touch at the top)</t>
  </si>
  <si>
    <t>Step</t>
  </si>
  <si>
    <t>Channel</t>
  </si>
  <si>
    <t>Days before conversion</t>
  </si>
  <si>
    <t>First Touch</t>
  </si>
  <si>
    <t>Last Touch</t>
  </si>
  <si>
    <t>Linear</t>
  </si>
  <si>
    <t>Time Decay</t>
  </si>
  <si>
    <t>Position-Based</t>
  </si>
  <si>
    <t>Time-decay weight</t>
  </si>
  <si>
    <t>Organic Search</t>
  </si>
  <si>
    <t>Display</t>
  </si>
  <si>
    <t>Email</t>
  </si>
  <si>
    <t>Social</t>
  </si>
  <si>
    <t>Paid Search</t>
  </si>
  <si>
    <t>Total (each model should add up to 100%)</t>
  </si>
  <si>
    <t>Credit by channel, in conversion value</t>
  </si>
  <si>
    <t>Spread across models</t>
  </si>
  <si>
    <t>Total credited</t>
  </si>
  <si>
    <t>If a total is below the conversion value, a channel in the journey is missing from this list or spelled differently.</t>
  </si>
  <si>
    <t>Model</t>
  </si>
  <si>
    <t>How credit is split</t>
  </si>
  <si>
    <t>Good for</t>
  </si>
  <si>
    <t>Weakness</t>
  </si>
  <si>
    <t>Risk</t>
  </si>
  <si>
    <t>100% to the first touchpoint.</t>
  </si>
  <si>
    <t>Measuring brand awareness: what introduced customers to you?</t>
  </si>
  <si>
    <t>Ignores everything after the first interaction.</t>
  </si>
  <si>
    <t>Overvalues top-of-funnel channels.</t>
  </si>
  <si>
    <t>Last Touch (Last Click)</t>
  </si>
  <si>
    <t>100% to the last touchpoint before conversion. The default in most analytics platforms.</t>
  </si>
  <si>
    <t>Simple and easy to implement. Answers: what closes the deal?</t>
  </si>
  <si>
    <t>The most misleading model in practice.</t>
  </si>
  <si>
    <t>Cuts investment in the channels that assist and start journeys.</t>
  </si>
  <si>
    <t>Equal credit to every touchpoint.</t>
  </si>
  <si>
    <t>Acknowledging the full journey.</t>
  </si>
  <si>
    <t>Treats every touchpoint as equally valuable.</t>
  </si>
  <si>
    <t>Gives no strategic signal on what to optimise.</t>
  </si>
  <si>
    <t>More credit to touchpoints closer to the conversion.</t>
  </si>
  <si>
    <t>Short sales cycles.</t>
  </si>
  <si>
    <t>Undervalues awareness channels.</t>
  </si>
  <si>
    <t>In practice it often looks like last click.</t>
  </si>
  <si>
    <t>40% to the first touch, 40% to the last, and 20% shared across the middle.</t>
  </si>
  <si>
    <t>Balancing acquisition and conversion channels without equal weighting.</t>
  </si>
  <si>
    <t>The weights are a set assumption, not learned from your data.</t>
  </si>
  <si>
    <t>Middle touches can still be undercredited in long journeys.</t>
  </si>
  <si>
    <t>No model is objectively correct. The useful question is which model best fits the decisions you need to make.</t>
  </si>
  <si>
    <t>Referred Post</t>
  </si>
  <si>
    <t>Marketing Attribution: Giving Credit Where It Is 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</si>
</sst>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1F3864"/>
      </bottom>
      <diagonal/>
    </border>
    <border>
      <left style="thin">
        <color rgb="FF1F3864"/>
      </left>
      <right style="thin">
        <color rgb="FFD9D9D9"/>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D9D9D9"/>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0" borderId="0" xfId="0" applyFont="1" applyAlignment="1">
      <alignment vertical="top" wrapText="1"/>
    </xf>
    <xf numFmtId="0" fontId="3" fillId="0" borderId="0" xfId="0" applyFont="1"/>
    <xf numFmtId="0" fontId="6" fillId="0" borderId="0" xfId="0" applyFont="1"/>
    <xf numFmtId="0" fontId="7" fillId="0" borderId="0" xfId="0" applyFont="1"/>
    <xf numFmtId="0" fontId="6" fillId="0" borderId="1" xfId="0" applyFont="1" applyBorder="1" applyAlignment="1">
      <alignment vertical="center"/>
    </xf>
    <xf numFmtId="0" fontId="5" fillId="0" borderId="0" xfId="0" applyFont="1" applyAlignment="1">
      <alignment vertical="center" wrapText="1" indent="1"/>
    </xf>
    <xf numFmtId="0" fontId="1" fillId="0" borderId="0" xfId="1" applyAlignment="1">
      <alignment vertical="center" wrapText="1" indent="1"/>
    </xf>
    <xf numFmtId="0" fontId="5" fillId="3" borderId="0" xfId="0" applyFont="1" applyFill="1" applyAlignment="1">
      <alignment vertical="center" wrapText="1" indent="1"/>
    </xf>
    <xf numFmtId="0" fontId="8" fillId="0" borderId="0" xfId="0" applyFont="1" applyAlignment="1">
      <alignment vertical="center" wrapText="1" indent="1"/>
    </xf>
    <xf numFmtId="0" fontId="9" fillId="0" borderId="0" xfId="0" applyFont="1" applyAlignment="1">
      <alignment vertical="center" wrapText="1" indent="1"/>
    </xf>
    <xf numFmtId="0" fontId="2" fillId="0" borderId="0" xfId="0" applyFont="1"/>
    <xf numFmtId="0" fontId="4" fillId="0" borderId="0" xfId="0" applyFont="1" applyBorder="1" applyAlignment="1">
      <alignment vertical="center"/>
    </xf>
    <xf numFmtId="3" fontId="8" fillId="2" borderId="0" xfId="0" applyNumberFormat="1" applyFont="1" applyFill="1" applyBorder="1" applyAlignment="1">
      <alignment horizontal="center" vertical="center" wrapText="1"/>
    </xf>
    <xf numFmtId="0" fontId="3" fillId="0" borderId="0" xfId="0" applyFont="1" applyBorder="1" applyAlignment="1">
      <alignment vertical="center"/>
    </xf>
    <xf numFmtId="1" fontId="8" fillId="2" borderId="0" xfId="0" applyNumberFormat="1" applyFont="1" applyFill="1" applyBorder="1" applyAlignment="1">
      <alignment horizontal="center" vertical="center" wrapText="1"/>
    </xf>
    <xf numFmtId="9" fontId="8" fillId="2" borderId="0" xfId="0" applyNumberFormat="1" applyFont="1" applyFill="1" applyBorder="1" applyAlignment="1">
      <alignment horizontal="center" vertical="center" wrapText="1"/>
    </xf>
    <xf numFmtId="9" fontId="9" fillId="0" borderId="0" xfId="0" applyNumberFormat="1" applyFont="1" applyBorder="1" applyAlignment="1">
      <alignment horizontal="center" vertical="center" wrapText="1"/>
    </xf>
    <xf numFmtId="0" fontId="9" fillId="0" borderId="0" xfId="0" applyFont="1" applyBorder="1" applyAlignment="1">
      <alignment vertical="center"/>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8" fillId="2" borderId="2" xfId="0" applyFont="1" applyFill="1" applyBorder="1" applyAlignment="1">
      <alignment vertical="center" wrapText="1"/>
    </xf>
    <xf numFmtId="1" fontId="8" fillId="2" borderId="2" xfId="0" applyNumberFormat="1" applyFont="1" applyFill="1" applyBorder="1" applyAlignment="1">
      <alignment horizontal="center" vertical="center" wrapText="1"/>
    </xf>
    <xf numFmtId="9" fontId="9" fillId="0" borderId="2" xfId="0" applyNumberFormat="1" applyFont="1" applyBorder="1" applyAlignment="1">
      <alignment horizontal="center" vertical="center" wrapText="1"/>
    </xf>
    <xf numFmtId="164" fontId="9" fillId="0" borderId="6" xfId="0" applyNumberFormat="1" applyFont="1" applyBorder="1" applyAlignment="1">
      <alignment horizontal="center" vertical="center" wrapText="1"/>
    </xf>
    <xf numFmtId="0" fontId="4" fillId="0" borderId="5" xfId="0" applyFont="1" applyBorder="1" applyAlignment="1">
      <alignment vertical="center"/>
    </xf>
    <xf numFmtId="0" fontId="3" fillId="0" borderId="3" xfId="0" applyFont="1" applyBorder="1" applyAlignment="1">
      <alignment vertical="center"/>
    </xf>
    <xf numFmtId="9" fontId="4" fillId="0" borderId="3" xfId="0" applyNumberFormat="1" applyFont="1" applyBorder="1" applyAlignment="1">
      <alignment horizontal="center" vertical="center" wrapText="1"/>
    </xf>
    <xf numFmtId="0" fontId="3" fillId="0" borderId="7" xfId="0" applyFont="1" applyBorder="1" applyAlignment="1">
      <alignment vertical="center"/>
    </xf>
    <xf numFmtId="0" fontId="9" fillId="0" borderId="8" xfId="0" applyFont="1" applyBorder="1" applyAlignment="1">
      <alignment horizontal="center" vertical="center" wrapText="1"/>
    </xf>
    <xf numFmtId="0" fontId="8" fillId="2" borderId="9" xfId="0" applyFont="1" applyFill="1" applyBorder="1" applyAlignment="1">
      <alignment vertical="center" wrapText="1"/>
    </xf>
    <xf numFmtId="1" fontId="8" fillId="2" borderId="9" xfId="0" applyNumberFormat="1" applyFont="1" applyFill="1" applyBorder="1" applyAlignment="1">
      <alignment horizontal="center" vertical="center" wrapText="1"/>
    </xf>
    <xf numFmtId="9" fontId="9" fillId="0" borderId="9"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8" fillId="2" borderId="4" xfId="0" applyFont="1" applyFill="1" applyBorder="1" applyAlignment="1">
      <alignment vertical="center" wrapText="1"/>
    </xf>
    <xf numFmtId="3" fontId="9" fillId="0" borderId="2"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8" fillId="2" borderId="8" xfId="0" applyFont="1" applyFill="1" applyBorder="1" applyAlignment="1">
      <alignment vertical="center" wrapText="1"/>
    </xf>
    <xf numFmtId="3" fontId="9" fillId="0" borderId="9" xfId="0" applyNumberFormat="1" applyFont="1" applyBorder="1" applyAlignment="1">
      <alignment horizontal="center" vertical="center" wrapText="1"/>
    </xf>
    <xf numFmtId="3" fontId="4" fillId="0" borderId="10" xfId="0" applyNumberFormat="1" applyFont="1" applyBorder="1" applyAlignment="1">
      <alignment horizontal="center" vertical="center" wrapText="1"/>
    </xf>
    <xf numFmtId="0" fontId="4" fillId="0" borderId="4" xfId="0" applyFont="1" applyBorder="1" applyAlignment="1">
      <alignment vertical="center" wrapText="1"/>
    </xf>
    <xf numFmtId="0" fontId="9" fillId="0" borderId="2" xfId="0" applyFont="1" applyBorder="1" applyAlignment="1">
      <alignment vertical="center" wrapText="1"/>
    </xf>
    <xf numFmtId="0" fontId="9" fillId="0" borderId="6" xfId="0" applyFont="1" applyBorder="1" applyAlignment="1">
      <alignment vertical="center" wrapText="1"/>
    </xf>
    <xf numFmtId="0" fontId="4" fillId="0" borderId="5" xfId="0" applyFont="1" applyBorder="1" applyAlignment="1">
      <alignment vertical="center" wrapText="1"/>
    </xf>
    <xf numFmtId="0" fontId="9" fillId="0" borderId="3" xfId="0" applyFont="1" applyBorder="1" applyAlignment="1">
      <alignment vertical="center" wrapText="1"/>
    </xf>
    <xf numFmtId="0" fontId="9" fillId="0" borderId="7" xfId="0" applyFont="1" applyBorder="1" applyAlignment="1">
      <alignment vertical="center" wrapText="1"/>
    </xf>
    <xf numFmtId="0" fontId="4" fillId="0" borderId="8"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C0504D"/>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4BACC6"/>
      <rgbColor rgb="FF9BBB59"/>
      <rgbColor rgb="FFFFCC00"/>
      <rgbColor rgb="FFFF9900"/>
      <rgbColor rgb="FFFF6600"/>
      <rgbColor rgb="FF8064A2"/>
      <rgbColor rgb="FF969696"/>
      <rgbColor rgb="FF1F3864"/>
      <rgbColor rgb="FF339966"/>
      <rgbColor rgb="FF003300"/>
      <rgbColor rgb="FF333300"/>
      <rgbColor rgb="FF993300"/>
      <rgbColor rgb="FF993366"/>
      <rgbColor rgb="FF333399"/>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Credit by channel under each model</a:t>
            </a:r>
          </a:p>
        </c:rich>
      </c:tx>
      <c:overlay val="0"/>
      <c:spPr>
        <a:noFill/>
        <a:ln w="0">
          <a:noFill/>
        </a:ln>
      </c:spPr>
    </c:title>
    <c:autoTitleDeleted val="0"/>
    <c:plotArea>
      <c:layout/>
      <c:barChart>
        <c:barDir val="bar"/>
        <c:grouping val="clustered"/>
        <c:varyColors val="0"/>
        <c:ser>
          <c:idx val="0"/>
          <c:order val="0"/>
          <c:tx>
            <c:strRef>
              <c:f>'Journey Calculator'!$B$25</c:f>
              <c:strCache>
                <c:ptCount val="1"/>
                <c:pt idx="0">
                  <c:v>First Touch</c:v>
                </c:pt>
              </c:strCache>
            </c:strRef>
          </c:tx>
          <c:spPr>
            <a:solidFill>
              <a:srgbClr val="4F81BD"/>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'Journey Calculator'!$A$26:$A$33</c:f>
              <c:strCache>
                <c:ptCount val="5"/>
                <c:pt idx="0">
                  <c:v>Organic Search</c:v>
                </c:pt>
                <c:pt idx="1">
                  <c:v>Display</c:v>
                </c:pt>
                <c:pt idx="2">
                  <c:v>Email</c:v>
                </c:pt>
                <c:pt idx="3">
                  <c:v>Social</c:v>
                </c:pt>
                <c:pt idx="4">
                  <c:v>Paid Search</c:v>
                </c:pt>
              </c:strCache>
            </c:strRef>
          </c:cat>
          <c:val>
            <c:numRef>
              <c:f>'Journey Calculator'!$B$26:$B$33</c:f>
              <c:numCache>
                <c:formatCode>#,##0</c:formatCode>
                <c:ptCount val="8"/>
                <c:pt idx="0">
                  <c:v>500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10C-4BFB-9B4B-B8E17A0D0B44}"/>
            </c:ext>
          </c:extLst>
        </c:ser>
        <c:ser>
          <c:idx val="1"/>
          <c:order val="1"/>
          <c:tx>
            <c:strRef>
              <c:f>'Journey Calculator'!$C$25</c:f>
              <c:strCache>
                <c:ptCount val="1"/>
                <c:pt idx="0">
                  <c:v>Last Touch</c:v>
                </c:pt>
              </c:strCache>
            </c:strRef>
          </c:tx>
          <c:spPr>
            <a:solidFill>
              <a:srgbClr val="C0504D"/>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'Journey Calculator'!$A$26:$A$33</c:f>
              <c:strCache>
                <c:ptCount val="5"/>
                <c:pt idx="0">
                  <c:v>Organic Search</c:v>
                </c:pt>
                <c:pt idx="1">
                  <c:v>Display</c:v>
                </c:pt>
                <c:pt idx="2">
                  <c:v>Email</c:v>
                </c:pt>
                <c:pt idx="3">
                  <c:v>Social</c:v>
                </c:pt>
                <c:pt idx="4">
                  <c:v>Paid Search</c:v>
                </c:pt>
              </c:strCache>
            </c:strRef>
          </c:cat>
          <c:val>
            <c:numRef>
              <c:f>'Journey Calculator'!$C$26:$C$33</c:f>
              <c:numCache>
                <c:formatCode>#,##0</c:formatCode>
                <c:ptCount val="8"/>
                <c:pt idx="0">
                  <c:v>0</c:v>
                </c:pt>
                <c:pt idx="1">
                  <c:v>0</c:v>
                </c:pt>
                <c:pt idx="2">
                  <c:v>0</c:v>
                </c:pt>
                <c:pt idx="3">
                  <c:v>0</c:v>
                </c:pt>
                <c:pt idx="4">
                  <c:v>500</c:v>
                </c:pt>
                <c:pt idx="5">
                  <c:v>0</c:v>
                </c:pt>
                <c:pt idx="6">
                  <c:v>0</c:v>
                </c:pt>
                <c:pt idx="7">
                  <c:v>0</c:v>
                </c:pt>
              </c:numCache>
            </c:numRef>
          </c:val>
          <c:extLst>
            <c:ext xmlns:c16="http://schemas.microsoft.com/office/drawing/2014/chart" uri="{C3380CC4-5D6E-409C-BE32-E72D297353CC}">
              <c16:uniqueId val="{00000001-410C-4BFB-9B4B-B8E17A0D0B44}"/>
            </c:ext>
          </c:extLst>
        </c:ser>
        <c:ser>
          <c:idx val="2"/>
          <c:order val="2"/>
          <c:tx>
            <c:strRef>
              <c:f>'Journey Calculator'!$D$25</c:f>
              <c:strCache>
                <c:ptCount val="1"/>
                <c:pt idx="0">
                  <c:v>Linear</c:v>
                </c:pt>
              </c:strCache>
            </c:strRef>
          </c:tx>
          <c:spPr>
            <a:solidFill>
              <a:srgbClr val="9BBB59"/>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'Journey Calculator'!$A$26:$A$33</c:f>
              <c:strCache>
                <c:ptCount val="5"/>
                <c:pt idx="0">
                  <c:v>Organic Search</c:v>
                </c:pt>
                <c:pt idx="1">
                  <c:v>Display</c:v>
                </c:pt>
                <c:pt idx="2">
                  <c:v>Email</c:v>
                </c:pt>
                <c:pt idx="3">
                  <c:v>Social</c:v>
                </c:pt>
                <c:pt idx="4">
                  <c:v>Paid Search</c:v>
                </c:pt>
              </c:strCache>
            </c:strRef>
          </c:cat>
          <c:val>
            <c:numRef>
              <c:f>'Journey Calculator'!$D$26:$D$33</c:f>
              <c:numCache>
                <c:formatCode>#,##0</c:formatCode>
                <c:ptCount val="8"/>
                <c:pt idx="0">
                  <c:v>100</c:v>
                </c:pt>
                <c:pt idx="1">
                  <c:v>100</c:v>
                </c:pt>
                <c:pt idx="2">
                  <c:v>100</c:v>
                </c:pt>
                <c:pt idx="3">
                  <c:v>100</c:v>
                </c:pt>
                <c:pt idx="4">
                  <c:v>100</c:v>
                </c:pt>
                <c:pt idx="5">
                  <c:v>0</c:v>
                </c:pt>
                <c:pt idx="6">
                  <c:v>0</c:v>
                </c:pt>
                <c:pt idx="7">
                  <c:v>0</c:v>
                </c:pt>
              </c:numCache>
            </c:numRef>
          </c:val>
          <c:extLst>
            <c:ext xmlns:c16="http://schemas.microsoft.com/office/drawing/2014/chart" uri="{C3380CC4-5D6E-409C-BE32-E72D297353CC}">
              <c16:uniqueId val="{00000002-410C-4BFB-9B4B-B8E17A0D0B44}"/>
            </c:ext>
          </c:extLst>
        </c:ser>
        <c:ser>
          <c:idx val="3"/>
          <c:order val="3"/>
          <c:tx>
            <c:strRef>
              <c:f>'Journey Calculator'!$E$25</c:f>
              <c:strCache>
                <c:ptCount val="1"/>
                <c:pt idx="0">
                  <c:v>Time Decay</c:v>
                </c:pt>
              </c:strCache>
            </c:strRef>
          </c:tx>
          <c:spPr>
            <a:solidFill>
              <a:srgbClr val="8064A2"/>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'Journey Calculator'!$A$26:$A$33</c:f>
              <c:strCache>
                <c:ptCount val="5"/>
                <c:pt idx="0">
                  <c:v>Organic Search</c:v>
                </c:pt>
                <c:pt idx="1">
                  <c:v>Display</c:v>
                </c:pt>
                <c:pt idx="2">
                  <c:v>Email</c:v>
                </c:pt>
                <c:pt idx="3">
                  <c:v>Social</c:v>
                </c:pt>
                <c:pt idx="4">
                  <c:v>Paid Search</c:v>
                </c:pt>
              </c:strCache>
            </c:strRef>
          </c:cat>
          <c:val>
            <c:numRef>
              <c:f>'Journey Calculator'!$E$26:$E$33</c:f>
              <c:numCache>
                <c:formatCode>#,##0</c:formatCode>
                <c:ptCount val="8"/>
                <c:pt idx="0">
                  <c:v>55.988280293617592</c:v>
                </c:pt>
                <c:pt idx="1">
                  <c:v>68.250478153347203</c:v>
                </c:pt>
                <c:pt idx="2">
                  <c:v>101.41982076674</c:v>
                </c:pt>
                <c:pt idx="3">
                  <c:v>123.63214632162666</c:v>
                </c:pt>
                <c:pt idx="4">
                  <c:v>150.70927446466854</c:v>
                </c:pt>
                <c:pt idx="5">
                  <c:v>0</c:v>
                </c:pt>
                <c:pt idx="6">
                  <c:v>0</c:v>
                </c:pt>
                <c:pt idx="7">
                  <c:v>0</c:v>
                </c:pt>
              </c:numCache>
            </c:numRef>
          </c:val>
          <c:extLst>
            <c:ext xmlns:c16="http://schemas.microsoft.com/office/drawing/2014/chart" uri="{C3380CC4-5D6E-409C-BE32-E72D297353CC}">
              <c16:uniqueId val="{00000003-410C-4BFB-9B4B-B8E17A0D0B44}"/>
            </c:ext>
          </c:extLst>
        </c:ser>
        <c:ser>
          <c:idx val="4"/>
          <c:order val="4"/>
          <c:tx>
            <c:strRef>
              <c:f>'Journey Calculator'!$F$25</c:f>
              <c:strCache>
                <c:ptCount val="1"/>
                <c:pt idx="0">
                  <c:v>Position-Based</c:v>
                </c:pt>
              </c:strCache>
            </c:strRef>
          </c:tx>
          <c:spPr>
            <a:solidFill>
              <a:srgbClr val="4BACC6"/>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'Journey Calculator'!$A$26:$A$33</c:f>
              <c:strCache>
                <c:ptCount val="5"/>
                <c:pt idx="0">
                  <c:v>Organic Search</c:v>
                </c:pt>
                <c:pt idx="1">
                  <c:v>Display</c:v>
                </c:pt>
                <c:pt idx="2">
                  <c:v>Email</c:v>
                </c:pt>
                <c:pt idx="3">
                  <c:v>Social</c:v>
                </c:pt>
                <c:pt idx="4">
                  <c:v>Paid Search</c:v>
                </c:pt>
              </c:strCache>
            </c:strRef>
          </c:cat>
          <c:val>
            <c:numRef>
              <c:f>'Journey Calculator'!$F$26:$F$33</c:f>
              <c:numCache>
                <c:formatCode>#,##0</c:formatCode>
                <c:ptCount val="8"/>
                <c:pt idx="0">
                  <c:v>200</c:v>
                </c:pt>
                <c:pt idx="1">
                  <c:v>33.333333333333329</c:v>
                </c:pt>
                <c:pt idx="2">
                  <c:v>33.333333333333329</c:v>
                </c:pt>
                <c:pt idx="3">
                  <c:v>33.333333333333329</c:v>
                </c:pt>
                <c:pt idx="4">
                  <c:v>200</c:v>
                </c:pt>
                <c:pt idx="5">
                  <c:v>0</c:v>
                </c:pt>
                <c:pt idx="6">
                  <c:v>0</c:v>
                </c:pt>
                <c:pt idx="7">
                  <c:v>0</c:v>
                </c:pt>
              </c:numCache>
            </c:numRef>
          </c:val>
          <c:extLst>
            <c:ext xmlns:c16="http://schemas.microsoft.com/office/drawing/2014/chart" uri="{C3380CC4-5D6E-409C-BE32-E72D297353CC}">
              <c16:uniqueId val="{00000004-410C-4BFB-9B4B-B8E17A0D0B44}"/>
            </c:ext>
          </c:extLst>
        </c:ser>
        <c:dLbls>
          <c:showLegendKey val="0"/>
          <c:showVal val="0"/>
          <c:showCatName val="0"/>
          <c:showSerName val="0"/>
          <c:showPercent val="0"/>
          <c:showBubbleSize val="0"/>
        </c:dLbls>
        <c:gapWidth val="150"/>
        <c:axId val="57330157"/>
        <c:axId val="70544633"/>
      </c:barChart>
      <c:catAx>
        <c:axId val="5733015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70544633"/>
        <c:crosses val="autoZero"/>
        <c:auto val="1"/>
        <c:lblAlgn val="ctr"/>
        <c:lblOffset val="100"/>
        <c:noMultiLvlLbl val="0"/>
      </c:catAx>
      <c:valAx>
        <c:axId val="70544633"/>
        <c:scaling>
          <c:orientation val="minMax"/>
          <c:min val="0"/>
        </c:scaling>
        <c:delete val="0"/>
        <c:axPos val="b"/>
        <c:numFmt formatCode="#,##0"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57330157"/>
        <c:crosses val="autoZero"/>
        <c:crossBetween val="between"/>
      </c:valAx>
      <c:spPr>
        <a:noFill/>
        <a:ln w="0">
          <a:noFill/>
        </a:ln>
      </c:spPr>
    </c:plotArea>
    <c:legend>
      <c:legendPos val="r"/>
      <c:overlay val="0"/>
      <c:spPr>
        <a:noFill/>
        <a:ln w="0">
          <a:noFill/>
        </a:ln>
      </c:spPr>
      <c:txPr>
        <a:bodyPr/>
        <a:lstStyle/>
        <a:p>
          <a:pPr>
            <a:defRPr sz="1100">
              <a:latin typeface="Calibri"/>
              <a:ea typeface="Calibri"/>
              <a:cs typeface="Calibri"/>
            </a:defRPr>
          </a:pPr>
          <a:endParaRPr lang="en-US"/>
        </a:p>
      </c:txPr>
    </c:legend>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35</xdr:row>
      <xdr:rowOff>160560</xdr:rowOff>
    </xdr:from>
    <xdr:to>
      <xdr:col>5</xdr:col>
      <xdr:colOff>871200</xdr:colOff>
      <xdr:row>54</xdr:row>
      <xdr:rowOff>140760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8CEA15E-5A03-458E-94E5-46EC6B8A169F}">
  <we:reference id="WA200009404" version="1.0.0.8" store="Omex" storeType="OMEX"/>
  <we:alternateReferences>
    <we:reference id="WA200009404" version="1.0.0.8" store="WA200009404" storeType="OMEX"/>
  </we:alternateReferences>
  <we:properties>
    <we:property name="claude.fileId" value="&quot;49da64bd-4a10-40b3-9a9e-44ef8dddc20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marketing-attribution-giving-credit-where-it-is-du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showGridLines="0" tabSelected="1" zoomScaleNormal="100" workbookViewId="0"/>
  </sheetViews>
  <sheetFormatPr defaultColWidth="8.6328125" defaultRowHeight="14.5" x14ac:dyDescent="0.35"/>
  <cols>
    <col min="1" max="1" width="87.26953125" customWidth="1"/>
  </cols>
  <sheetData>
    <row r="1" spans="1:1" ht="18.5" customHeight="1" x14ac:dyDescent="0.45">
      <c r="A1" s="4" t="s">
        <v>0</v>
      </c>
    </row>
    <row r="2" spans="1:1" ht="34" customHeight="1" x14ac:dyDescent="0.35">
      <c r="A2" s="1" t="s">
        <v>1</v>
      </c>
    </row>
    <row r="3" spans="1:1" ht="12" customHeight="1" x14ac:dyDescent="0.35">
      <c r="A3" s="2"/>
    </row>
    <row r="4" spans="1:1" ht="17.5" customHeight="1" x14ac:dyDescent="0.35">
      <c r="A4" s="5" t="s">
        <v>2</v>
      </c>
    </row>
    <row r="5" spans="1:1" ht="34" customHeight="1" x14ac:dyDescent="0.35">
      <c r="A5" s="6" t="s">
        <v>3</v>
      </c>
    </row>
    <row r="6" spans="1:1" ht="34" customHeight="1" x14ac:dyDescent="0.35">
      <c r="A6" s="6" t="s">
        <v>4</v>
      </c>
    </row>
    <row r="7" spans="1:1" ht="19.5" customHeight="1" x14ac:dyDescent="0.35">
      <c r="A7" s="6" t="s">
        <v>5</v>
      </c>
    </row>
    <row r="8" spans="1:1" ht="12" customHeight="1" x14ac:dyDescent="0.35">
      <c r="A8" s="2"/>
    </row>
    <row r="9" spans="1:1" ht="17.5" customHeight="1" x14ac:dyDescent="0.35">
      <c r="A9" s="5" t="s">
        <v>6</v>
      </c>
    </row>
    <row r="10" spans="1:1" ht="48.5" customHeight="1" x14ac:dyDescent="0.35">
      <c r="A10" s="6" t="s">
        <v>7</v>
      </c>
    </row>
    <row r="11" spans="1:1" ht="34" customHeight="1" x14ac:dyDescent="0.35">
      <c r="A11" s="6" t="s">
        <v>8</v>
      </c>
    </row>
    <row r="12" spans="1:1" ht="34" customHeight="1" x14ac:dyDescent="0.35">
      <c r="A12" s="6" t="s">
        <v>9</v>
      </c>
    </row>
    <row r="13" spans="1:1" ht="12" customHeight="1" x14ac:dyDescent="0.35">
      <c r="A13" s="2"/>
    </row>
    <row r="14" spans="1:1" ht="17.5" customHeight="1" x14ac:dyDescent="0.35">
      <c r="A14" s="5" t="s">
        <v>10</v>
      </c>
    </row>
    <row r="15" spans="1:1" ht="19.5" customHeight="1" x14ac:dyDescent="0.35">
      <c r="A15" s="6" t="s">
        <v>11</v>
      </c>
    </row>
    <row r="16" spans="1:1" ht="48.5" customHeight="1" x14ac:dyDescent="0.35">
      <c r="A16" s="6" t="s">
        <v>12</v>
      </c>
    </row>
    <row r="17" spans="1:1" ht="34" customHeight="1" x14ac:dyDescent="0.35">
      <c r="A17" s="6" t="s">
        <v>13</v>
      </c>
    </row>
    <row r="18" spans="1:1" ht="34" customHeight="1" x14ac:dyDescent="0.35">
      <c r="A18" s="6" t="s">
        <v>14</v>
      </c>
    </row>
    <row r="19" spans="1:1" ht="34" customHeight="1" x14ac:dyDescent="0.35">
      <c r="A19" s="6" t="s">
        <v>15</v>
      </c>
    </row>
    <row r="20" spans="1:1" ht="12" customHeight="1" x14ac:dyDescent="0.35">
      <c r="A20" s="2"/>
    </row>
    <row r="21" spans="1:1" ht="17.5" customHeight="1" x14ac:dyDescent="0.35">
      <c r="A21" s="5" t="s">
        <v>16</v>
      </c>
    </row>
    <row r="22" spans="1:1" ht="19.5" customHeight="1" x14ac:dyDescent="0.35">
      <c r="A22" s="8" t="s">
        <v>17</v>
      </c>
    </row>
    <row r="23" spans="1:1" ht="19.5" customHeight="1" x14ac:dyDescent="0.35">
      <c r="A23" s="9" t="s">
        <v>18</v>
      </c>
    </row>
    <row r="24" spans="1:1" ht="19.5" customHeight="1" x14ac:dyDescent="0.35">
      <c r="A24" s="10" t="s">
        <v>19</v>
      </c>
    </row>
    <row r="25" spans="1:1" ht="12" customHeight="1" x14ac:dyDescent="0.35">
      <c r="A25" s="2"/>
    </row>
    <row r="26" spans="1:1" ht="17.5" customHeight="1" x14ac:dyDescent="0.35">
      <c r="A26" s="5" t="s">
        <v>20</v>
      </c>
    </row>
    <row r="27" spans="1:1" ht="34" customHeight="1" x14ac:dyDescent="0.35">
      <c r="A27" s="6" t="s">
        <v>21</v>
      </c>
    </row>
    <row r="28" spans="1:1" ht="48.5" customHeight="1" x14ac:dyDescent="0.35">
      <c r="A28" s="6" t="s">
        <v>22</v>
      </c>
    </row>
    <row r="29" spans="1:1" ht="48.5" customHeight="1" x14ac:dyDescent="0.35">
      <c r="A29" s="6" t="s">
        <v>23</v>
      </c>
    </row>
    <row r="30" spans="1:1" ht="12" customHeight="1" x14ac:dyDescent="0.35">
      <c r="A30" s="2"/>
    </row>
    <row r="31" spans="1:1" ht="17.5" customHeight="1" x14ac:dyDescent="0.35">
      <c r="A31" s="5" t="s">
        <v>78</v>
      </c>
    </row>
    <row r="32" spans="1:1" ht="19.5" customHeight="1" x14ac:dyDescent="0.35">
      <c r="A32" s="7" t="s">
        <v>79</v>
      </c>
    </row>
  </sheetData>
  <hyperlinks>
    <hyperlink ref="A32"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
  <sheetViews>
    <sheetView showGridLines="0" zoomScaleNormal="100" workbookViewId="0"/>
  </sheetViews>
  <sheetFormatPr defaultColWidth="8.6328125" defaultRowHeight="14.5" x14ac:dyDescent="0.35"/>
  <cols>
    <col min="1" max="1" width="40" customWidth="1"/>
    <col min="2" max="2" width="20" customWidth="1"/>
    <col min="3" max="3" width="14" customWidth="1"/>
    <col min="4" max="7" width="13" customWidth="1"/>
    <col min="8" max="8" width="15" customWidth="1"/>
    <col min="9" max="9" width="14" customWidth="1"/>
  </cols>
  <sheetData>
    <row r="1" spans="1:9" ht="18.5" customHeight="1" x14ac:dyDescent="0.45">
      <c r="A1" s="4" t="s">
        <v>24</v>
      </c>
      <c r="B1" s="2"/>
      <c r="C1" s="2"/>
      <c r="D1" s="2"/>
      <c r="E1" s="2"/>
      <c r="F1" s="2"/>
      <c r="G1" s="2"/>
      <c r="H1" s="2"/>
      <c r="I1" s="2"/>
    </row>
    <row r="2" spans="1:9" ht="14.5" customHeight="1" x14ac:dyDescent="0.35">
      <c r="A2" s="2"/>
      <c r="B2" s="2"/>
      <c r="C2" s="2"/>
      <c r="D2" s="2"/>
      <c r="E2" s="2"/>
      <c r="F2" s="2"/>
      <c r="G2" s="2"/>
      <c r="H2" s="2"/>
      <c r="I2" s="2"/>
    </row>
    <row r="3" spans="1:9" ht="14.5" customHeight="1" x14ac:dyDescent="0.35">
      <c r="A3" s="12" t="s">
        <v>25</v>
      </c>
      <c r="B3" s="13">
        <v>500</v>
      </c>
      <c r="C3" s="14"/>
      <c r="D3" s="2"/>
      <c r="E3" s="2"/>
      <c r="F3" s="2"/>
      <c r="G3" s="2"/>
      <c r="H3" s="2"/>
      <c r="I3" s="2"/>
    </row>
    <row r="4" spans="1:9" ht="14.5" customHeight="1" x14ac:dyDescent="0.35">
      <c r="A4" s="12" t="s">
        <v>26</v>
      </c>
      <c r="B4" s="15">
        <v>7</v>
      </c>
      <c r="C4" s="14"/>
      <c r="D4" s="2"/>
      <c r="E4" s="2"/>
      <c r="F4" s="2"/>
      <c r="G4" s="2"/>
      <c r="H4" s="2"/>
      <c r="I4" s="2"/>
    </row>
    <row r="5" spans="1:9" ht="14.5" customHeight="1" x14ac:dyDescent="0.35">
      <c r="A5" s="12" t="s">
        <v>27</v>
      </c>
      <c r="B5" s="16">
        <v>0.4</v>
      </c>
      <c r="C5" s="14"/>
      <c r="D5" s="2"/>
      <c r="E5" s="2"/>
      <c r="F5" s="2"/>
      <c r="G5" s="2"/>
      <c r="H5" s="2"/>
      <c r="I5" s="2"/>
    </row>
    <row r="6" spans="1:9" ht="14.5" customHeight="1" x14ac:dyDescent="0.35">
      <c r="A6" s="12" t="s">
        <v>28</v>
      </c>
      <c r="B6" s="16">
        <v>0.4</v>
      </c>
      <c r="C6" s="14"/>
      <c r="D6" s="2"/>
      <c r="E6" s="2"/>
      <c r="F6" s="2"/>
      <c r="G6" s="2"/>
      <c r="H6" s="2"/>
      <c r="I6" s="2"/>
    </row>
    <row r="7" spans="1:9" ht="14.5" customHeight="1" x14ac:dyDescent="0.35">
      <c r="A7" s="12" t="s">
        <v>29</v>
      </c>
      <c r="B7" s="17">
        <f>1-B5-B6</f>
        <v>0.19999999999999996</v>
      </c>
      <c r="C7" s="18" t="str">
        <f>IF(B7&lt;0,"First and last weights add up to more than 100%. Lower them.","Split equally across the middle touchpoints.")</f>
        <v>Split equally across the middle touchpoints.</v>
      </c>
      <c r="D7" s="2"/>
      <c r="E7" s="2"/>
      <c r="F7" s="2"/>
      <c r="G7" s="2"/>
      <c r="H7" s="2"/>
      <c r="I7" s="2"/>
    </row>
    <row r="8" spans="1:9" ht="14.5" customHeight="1" x14ac:dyDescent="0.35">
      <c r="A8" s="12" t="s">
        <v>30</v>
      </c>
      <c r="B8" s="19">
        <f>COUNTA(B12:B21)</f>
        <v>5</v>
      </c>
      <c r="C8" s="14"/>
      <c r="D8" s="2"/>
      <c r="E8" s="2"/>
      <c r="F8" s="2"/>
      <c r="G8" s="2"/>
      <c r="H8" s="2"/>
      <c r="I8" s="2"/>
    </row>
    <row r="9" spans="1:9" ht="14.5" customHeight="1" x14ac:dyDescent="0.35">
      <c r="A9" s="2"/>
      <c r="B9" s="2"/>
      <c r="C9" s="2"/>
      <c r="D9" s="2"/>
      <c r="E9" s="2"/>
      <c r="F9" s="2"/>
      <c r="G9" s="2"/>
      <c r="H9" s="2"/>
      <c r="I9" s="2"/>
    </row>
    <row r="10" spans="1:9" ht="14.5" customHeight="1" x14ac:dyDescent="0.35">
      <c r="A10" s="3" t="s">
        <v>31</v>
      </c>
      <c r="B10" s="2"/>
      <c r="C10" s="2"/>
      <c r="D10" s="2"/>
      <c r="E10" s="2"/>
      <c r="F10" s="2"/>
      <c r="G10" s="2"/>
      <c r="H10" s="2"/>
      <c r="I10" s="2"/>
    </row>
    <row r="11" spans="1:9" ht="33.5" customHeight="1" thickBot="1" x14ac:dyDescent="0.4">
      <c r="A11" s="34" t="s">
        <v>32</v>
      </c>
      <c r="B11" s="35" t="s">
        <v>33</v>
      </c>
      <c r="C11" s="35" t="s">
        <v>34</v>
      </c>
      <c r="D11" s="35" t="s">
        <v>35</v>
      </c>
      <c r="E11" s="35" t="s">
        <v>36</v>
      </c>
      <c r="F11" s="35" t="s">
        <v>37</v>
      </c>
      <c r="G11" s="35" t="s">
        <v>38</v>
      </c>
      <c r="H11" s="35" t="s">
        <v>39</v>
      </c>
      <c r="I11" s="36" t="s">
        <v>40</v>
      </c>
    </row>
    <row r="12" spans="1:9" ht="20.5" customHeight="1" x14ac:dyDescent="0.35">
      <c r="A12" s="29">
        <f>IF(B12="","",COUNTA($B$12:B12))</f>
        <v>1</v>
      </c>
      <c r="B12" s="30" t="s">
        <v>41</v>
      </c>
      <c r="C12" s="31">
        <v>10</v>
      </c>
      <c r="D12" s="32">
        <f t="shared" ref="D12:D21" si="0">IF($B12="","",IF($A12=1,1,0))</f>
        <v>1</v>
      </c>
      <c r="E12" s="32">
        <f t="shared" ref="E12:E21" si="1">IF($B12="","",IF($A12=$B$8,1,0))</f>
        <v>0</v>
      </c>
      <c r="F12" s="32">
        <f t="shared" ref="F12:F21" si="2">IF($B12="","",1/$B$8)</f>
        <v>0.2</v>
      </c>
      <c r="G12" s="32">
        <f t="shared" ref="G12:G21" si="3">IF($B12="","",I12/SUM($I$12:$I$21))</f>
        <v>0.11197656058723518</v>
      </c>
      <c r="H12" s="32">
        <f t="shared" ref="H12:H21" si="4">IF($B12="","",IF($B$8=1,1,IF($B$8=2,IF($A12=1,$B$5,$B$6)/($B$5+$B$6),IF($A12=1,$B$5,IF($A12=$B$8,$B$6,$B$7/($B$8-2))))))</f>
        <v>0.4</v>
      </c>
      <c r="I12" s="33">
        <f t="shared" ref="I12:I21" si="5">IF($B12="","",POWER(0.5,N($C12)/$B$4))</f>
        <v>0.37149857228423711</v>
      </c>
    </row>
    <row r="13" spans="1:9" ht="20.5" customHeight="1" x14ac:dyDescent="0.35">
      <c r="A13" s="20">
        <f>IF(B13="","",COUNTA($B$12:B13))</f>
        <v>2</v>
      </c>
      <c r="B13" s="21" t="s">
        <v>42</v>
      </c>
      <c r="C13" s="22">
        <v>8</v>
      </c>
      <c r="D13" s="23">
        <f t="shared" si="0"/>
        <v>0</v>
      </c>
      <c r="E13" s="23">
        <f t="shared" si="1"/>
        <v>0</v>
      </c>
      <c r="F13" s="23">
        <f t="shared" si="2"/>
        <v>0.2</v>
      </c>
      <c r="G13" s="23">
        <f t="shared" si="3"/>
        <v>0.1365009563066944</v>
      </c>
      <c r="H13" s="23">
        <f t="shared" si="4"/>
        <v>6.6666666666666652E-2</v>
      </c>
      <c r="I13" s="24">
        <f t="shared" si="5"/>
        <v>0.45286183213195336</v>
      </c>
    </row>
    <row r="14" spans="1:9" ht="20.5" customHeight="1" x14ac:dyDescent="0.35">
      <c r="A14" s="20">
        <f>IF(B14="","",COUNTA($B$12:B14))</f>
        <v>3</v>
      </c>
      <c r="B14" s="21" t="s">
        <v>43</v>
      </c>
      <c r="C14" s="22">
        <v>4</v>
      </c>
      <c r="D14" s="23">
        <f t="shared" si="0"/>
        <v>0</v>
      </c>
      <c r="E14" s="23">
        <f t="shared" si="1"/>
        <v>0</v>
      </c>
      <c r="F14" s="23">
        <f t="shared" si="2"/>
        <v>0.2</v>
      </c>
      <c r="G14" s="23">
        <f t="shared" si="3"/>
        <v>0.20283964153348</v>
      </c>
      <c r="H14" s="23">
        <f t="shared" si="4"/>
        <v>6.6666666666666652E-2</v>
      </c>
      <c r="I14" s="24">
        <f t="shared" si="5"/>
        <v>0.67295009631617808</v>
      </c>
    </row>
    <row r="15" spans="1:9" ht="20.5" customHeight="1" x14ac:dyDescent="0.35">
      <c r="A15" s="20">
        <f>IF(B15="","",COUNTA($B$12:B15))</f>
        <v>4</v>
      </c>
      <c r="B15" s="21" t="s">
        <v>44</v>
      </c>
      <c r="C15" s="22">
        <v>2</v>
      </c>
      <c r="D15" s="23">
        <f t="shared" si="0"/>
        <v>0</v>
      </c>
      <c r="E15" s="23">
        <f t="shared" si="1"/>
        <v>0</v>
      </c>
      <c r="F15" s="23">
        <f t="shared" si="2"/>
        <v>0.2</v>
      </c>
      <c r="G15" s="23">
        <f t="shared" si="3"/>
        <v>0.24726429264325334</v>
      </c>
      <c r="H15" s="23">
        <f t="shared" si="4"/>
        <v>6.6666666666666652E-2</v>
      </c>
      <c r="I15" s="24">
        <f t="shared" si="5"/>
        <v>0.82033535600763796</v>
      </c>
    </row>
    <row r="16" spans="1:9" ht="20.5" customHeight="1" x14ac:dyDescent="0.35">
      <c r="A16" s="20">
        <f>IF(B16="","",COUNTA($B$12:B16))</f>
        <v>5</v>
      </c>
      <c r="B16" s="21" t="s">
        <v>45</v>
      </c>
      <c r="C16" s="22">
        <v>0</v>
      </c>
      <c r="D16" s="23">
        <f t="shared" si="0"/>
        <v>0</v>
      </c>
      <c r="E16" s="23">
        <f t="shared" si="1"/>
        <v>1</v>
      </c>
      <c r="F16" s="23">
        <f t="shared" si="2"/>
        <v>0.2</v>
      </c>
      <c r="G16" s="23">
        <f t="shared" si="3"/>
        <v>0.30141854892933706</v>
      </c>
      <c r="H16" s="23">
        <f t="shared" si="4"/>
        <v>0.4</v>
      </c>
      <c r="I16" s="24">
        <f t="shared" si="5"/>
        <v>1</v>
      </c>
    </row>
    <row r="17" spans="1:9" ht="20.5" customHeight="1" x14ac:dyDescent="0.35">
      <c r="A17" s="20" t="str">
        <f>IF(B17="","",COUNTA($B$12:B17))</f>
        <v/>
      </c>
      <c r="B17" s="21"/>
      <c r="C17" s="22"/>
      <c r="D17" s="23" t="str">
        <f t="shared" si="0"/>
        <v/>
      </c>
      <c r="E17" s="23" t="str">
        <f t="shared" si="1"/>
        <v/>
      </c>
      <c r="F17" s="23" t="str">
        <f t="shared" si="2"/>
        <v/>
      </c>
      <c r="G17" s="23" t="str">
        <f t="shared" si="3"/>
        <v/>
      </c>
      <c r="H17" s="23" t="str">
        <f t="shared" si="4"/>
        <v/>
      </c>
      <c r="I17" s="24" t="str">
        <f t="shared" si="5"/>
        <v/>
      </c>
    </row>
    <row r="18" spans="1:9" ht="20.5" customHeight="1" x14ac:dyDescent="0.35">
      <c r="A18" s="20" t="str">
        <f>IF(B18="","",COUNTA($B$12:B18))</f>
        <v/>
      </c>
      <c r="B18" s="21"/>
      <c r="C18" s="22"/>
      <c r="D18" s="23" t="str">
        <f t="shared" si="0"/>
        <v/>
      </c>
      <c r="E18" s="23" t="str">
        <f t="shared" si="1"/>
        <v/>
      </c>
      <c r="F18" s="23" t="str">
        <f t="shared" si="2"/>
        <v/>
      </c>
      <c r="G18" s="23" t="str">
        <f t="shared" si="3"/>
        <v/>
      </c>
      <c r="H18" s="23" t="str">
        <f t="shared" si="4"/>
        <v/>
      </c>
      <c r="I18" s="24" t="str">
        <f t="shared" si="5"/>
        <v/>
      </c>
    </row>
    <row r="19" spans="1:9" ht="20.5" customHeight="1" x14ac:dyDescent="0.35">
      <c r="A19" s="20" t="str">
        <f>IF(B19="","",COUNTA($B$12:B19))</f>
        <v/>
      </c>
      <c r="B19" s="21"/>
      <c r="C19" s="22"/>
      <c r="D19" s="23" t="str">
        <f t="shared" si="0"/>
        <v/>
      </c>
      <c r="E19" s="23" t="str">
        <f t="shared" si="1"/>
        <v/>
      </c>
      <c r="F19" s="23" t="str">
        <f t="shared" si="2"/>
        <v/>
      </c>
      <c r="G19" s="23" t="str">
        <f t="shared" si="3"/>
        <v/>
      </c>
      <c r="H19" s="23" t="str">
        <f t="shared" si="4"/>
        <v/>
      </c>
      <c r="I19" s="24" t="str">
        <f t="shared" si="5"/>
        <v/>
      </c>
    </row>
    <row r="20" spans="1:9" ht="20.5" customHeight="1" x14ac:dyDescent="0.35">
      <c r="A20" s="20" t="str">
        <f>IF(B20="","",COUNTA($B$12:B20))</f>
        <v/>
      </c>
      <c r="B20" s="21"/>
      <c r="C20" s="22"/>
      <c r="D20" s="23" t="str">
        <f t="shared" si="0"/>
        <v/>
      </c>
      <c r="E20" s="23" t="str">
        <f t="shared" si="1"/>
        <v/>
      </c>
      <c r="F20" s="23" t="str">
        <f t="shared" si="2"/>
        <v/>
      </c>
      <c r="G20" s="23" t="str">
        <f t="shared" si="3"/>
        <v/>
      </c>
      <c r="H20" s="23" t="str">
        <f t="shared" si="4"/>
        <v/>
      </c>
      <c r="I20" s="24" t="str">
        <f t="shared" si="5"/>
        <v/>
      </c>
    </row>
    <row r="21" spans="1:9" ht="20.5" customHeight="1" x14ac:dyDescent="0.35">
      <c r="A21" s="20" t="str">
        <f>IF(B21="","",COUNTA($B$12:B21))</f>
        <v/>
      </c>
      <c r="B21" s="21"/>
      <c r="C21" s="22"/>
      <c r="D21" s="23" t="str">
        <f t="shared" si="0"/>
        <v/>
      </c>
      <c r="E21" s="23" t="str">
        <f t="shared" si="1"/>
        <v/>
      </c>
      <c r="F21" s="23" t="str">
        <f t="shared" si="2"/>
        <v/>
      </c>
      <c r="G21" s="23" t="str">
        <f t="shared" si="3"/>
        <v/>
      </c>
      <c r="H21" s="23" t="str">
        <f t="shared" si="4"/>
        <v/>
      </c>
      <c r="I21" s="24" t="str">
        <f t="shared" si="5"/>
        <v/>
      </c>
    </row>
    <row r="22" spans="1:9" ht="20.5" customHeight="1" x14ac:dyDescent="0.35">
      <c r="A22" s="25" t="s">
        <v>46</v>
      </c>
      <c r="B22" s="26"/>
      <c r="C22" s="26"/>
      <c r="D22" s="27">
        <f>SUM(D12:D21)</f>
        <v>1</v>
      </c>
      <c r="E22" s="27">
        <f>SUM(E12:E21)</f>
        <v>1</v>
      </c>
      <c r="F22" s="27">
        <f>SUM(F12:F21)</f>
        <v>1</v>
      </c>
      <c r="G22" s="27">
        <f>SUM(G12:G21)</f>
        <v>1</v>
      </c>
      <c r="H22" s="27">
        <f>SUM(H12:H21)</f>
        <v>1</v>
      </c>
      <c r="I22" s="28"/>
    </row>
    <row r="23" spans="1:9" ht="14.5" customHeight="1" x14ac:dyDescent="0.35">
      <c r="A23" s="2"/>
      <c r="B23" s="2"/>
      <c r="C23" s="2"/>
      <c r="D23" s="2"/>
      <c r="E23" s="2"/>
      <c r="F23" s="2"/>
      <c r="G23" s="2"/>
      <c r="H23" s="2"/>
      <c r="I23" s="2"/>
    </row>
    <row r="24" spans="1:9" ht="14.5" customHeight="1" x14ac:dyDescent="0.35">
      <c r="A24" s="3" t="s">
        <v>47</v>
      </c>
      <c r="B24" s="2"/>
      <c r="C24" s="2"/>
      <c r="D24" s="2"/>
      <c r="E24" s="2"/>
      <c r="F24" s="2"/>
      <c r="G24" s="2"/>
      <c r="H24" s="2"/>
      <c r="I24" s="2"/>
    </row>
    <row r="25" spans="1:9" ht="33.5" customHeight="1" thickBot="1" x14ac:dyDescent="0.4">
      <c r="A25" s="34" t="s">
        <v>33</v>
      </c>
      <c r="B25" s="35" t="s">
        <v>35</v>
      </c>
      <c r="C25" s="35" t="s">
        <v>36</v>
      </c>
      <c r="D25" s="35" t="s">
        <v>37</v>
      </c>
      <c r="E25" s="35" t="s">
        <v>38</v>
      </c>
      <c r="F25" s="35" t="s">
        <v>39</v>
      </c>
      <c r="G25" s="36" t="s">
        <v>48</v>
      </c>
      <c r="H25" s="2"/>
      <c r="I25" s="2"/>
    </row>
    <row r="26" spans="1:9" ht="20.5" customHeight="1" x14ac:dyDescent="0.35">
      <c r="A26" s="41" t="s">
        <v>41</v>
      </c>
      <c r="B26" s="42">
        <f t="shared" ref="B26:F33" si="6">IF($A26="","",SUMIF($B$12:$B$21,$A26,D$12:D$21)*$B$3)</f>
        <v>500</v>
      </c>
      <c r="C26" s="42">
        <f t="shared" si="6"/>
        <v>0</v>
      </c>
      <c r="D26" s="42">
        <f t="shared" si="6"/>
        <v>100</v>
      </c>
      <c r="E26" s="42">
        <f t="shared" si="6"/>
        <v>55.988280293617592</v>
      </c>
      <c r="F26" s="42">
        <f t="shared" si="6"/>
        <v>200</v>
      </c>
      <c r="G26" s="43">
        <f t="shared" ref="G26:G33" si="7">IF($A26="","",MAX(B26:F26)-MIN(B26:F26))</f>
        <v>500</v>
      </c>
      <c r="H26" s="2"/>
      <c r="I26" s="2"/>
    </row>
    <row r="27" spans="1:9" ht="20.5" customHeight="1" x14ac:dyDescent="0.35">
      <c r="A27" s="37" t="s">
        <v>42</v>
      </c>
      <c r="B27" s="38">
        <f t="shared" si="6"/>
        <v>0</v>
      </c>
      <c r="C27" s="38">
        <f t="shared" si="6"/>
        <v>0</v>
      </c>
      <c r="D27" s="38">
        <f t="shared" si="6"/>
        <v>100</v>
      </c>
      <c r="E27" s="38">
        <f t="shared" si="6"/>
        <v>68.250478153347203</v>
      </c>
      <c r="F27" s="38">
        <f t="shared" si="6"/>
        <v>33.333333333333329</v>
      </c>
      <c r="G27" s="39">
        <f t="shared" si="7"/>
        <v>100</v>
      </c>
      <c r="H27" s="2"/>
      <c r="I27" s="2"/>
    </row>
    <row r="28" spans="1:9" ht="20.5" customHeight="1" x14ac:dyDescent="0.35">
      <c r="A28" s="37" t="s">
        <v>43</v>
      </c>
      <c r="B28" s="38">
        <f t="shared" si="6"/>
        <v>0</v>
      </c>
      <c r="C28" s="38">
        <f t="shared" si="6"/>
        <v>0</v>
      </c>
      <c r="D28" s="38">
        <f t="shared" si="6"/>
        <v>100</v>
      </c>
      <c r="E28" s="38">
        <f t="shared" si="6"/>
        <v>101.41982076674</v>
      </c>
      <c r="F28" s="38">
        <f t="shared" si="6"/>
        <v>33.333333333333329</v>
      </c>
      <c r="G28" s="39">
        <f t="shared" si="7"/>
        <v>101.41982076674</v>
      </c>
      <c r="H28" s="2"/>
      <c r="I28" s="2"/>
    </row>
    <row r="29" spans="1:9" ht="20.5" customHeight="1" x14ac:dyDescent="0.35">
      <c r="A29" s="37" t="s">
        <v>44</v>
      </c>
      <c r="B29" s="38">
        <f t="shared" si="6"/>
        <v>0</v>
      </c>
      <c r="C29" s="38">
        <f t="shared" si="6"/>
        <v>0</v>
      </c>
      <c r="D29" s="38">
        <f t="shared" si="6"/>
        <v>100</v>
      </c>
      <c r="E29" s="38">
        <f t="shared" si="6"/>
        <v>123.63214632162666</v>
      </c>
      <c r="F29" s="38">
        <f t="shared" si="6"/>
        <v>33.333333333333329</v>
      </c>
      <c r="G29" s="39">
        <f t="shared" si="7"/>
        <v>123.63214632162666</v>
      </c>
      <c r="H29" s="2"/>
      <c r="I29" s="2"/>
    </row>
    <row r="30" spans="1:9" ht="20.5" customHeight="1" x14ac:dyDescent="0.35">
      <c r="A30" s="37" t="s">
        <v>45</v>
      </c>
      <c r="B30" s="38">
        <f t="shared" si="6"/>
        <v>0</v>
      </c>
      <c r="C30" s="38">
        <f t="shared" si="6"/>
        <v>500</v>
      </c>
      <c r="D30" s="38">
        <f t="shared" si="6"/>
        <v>100</v>
      </c>
      <c r="E30" s="38">
        <f t="shared" si="6"/>
        <v>150.70927446466854</v>
      </c>
      <c r="F30" s="38">
        <f t="shared" si="6"/>
        <v>200</v>
      </c>
      <c r="G30" s="39">
        <f t="shared" si="7"/>
        <v>500</v>
      </c>
      <c r="H30" s="2"/>
      <c r="I30" s="2"/>
    </row>
    <row r="31" spans="1:9" ht="20.5" customHeight="1" x14ac:dyDescent="0.35">
      <c r="A31" s="37"/>
      <c r="B31" s="38" t="str">
        <f t="shared" si="6"/>
        <v/>
      </c>
      <c r="C31" s="38" t="str">
        <f t="shared" si="6"/>
        <v/>
      </c>
      <c r="D31" s="38" t="str">
        <f t="shared" si="6"/>
        <v/>
      </c>
      <c r="E31" s="38" t="str">
        <f t="shared" si="6"/>
        <v/>
      </c>
      <c r="F31" s="38" t="str">
        <f t="shared" si="6"/>
        <v/>
      </c>
      <c r="G31" s="39" t="str">
        <f t="shared" si="7"/>
        <v/>
      </c>
      <c r="H31" s="2"/>
      <c r="I31" s="2"/>
    </row>
    <row r="32" spans="1:9" ht="20.5" customHeight="1" x14ac:dyDescent="0.35">
      <c r="A32" s="37"/>
      <c r="B32" s="38" t="str">
        <f t="shared" si="6"/>
        <v/>
      </c>
      <c r="C32" s="38" t="str">
        <f t="shared" si="6"/>
        <v/>
      </c>
      <c r="D32" s="38" t="str">
        <f t="shared" si="6"/>
        <v/>
      </c>
      <c r="E32" s="38" t="str">
        <f t="shared" si="6"/>
        <v/>
      </c>
      <c r="F32" s="38" t="str">
        <f t="shared" si="6"/>
        <v/>
      </c>
      <c r="G32" s="39" t="str">
        <f t="shared" si="7"/>
        <v/>
      </c>
      <c r="H32" s="2"/>
      <c r="I32" s="2"/>
    </row>
    <row r="33" spans="1:9" ht="20.5" customHeight="1" x14ac:dyDescent="0.35">
      <c r="A33" s="37"/>
      <c r="B33" s="38" t="str">
        <f t="shared" si="6"/>
        <v/>
      </c>
      <c r="C33" s="38" t="str">
        <f t="shared" si="6"/>
        <v/>
      </c>
      <c r="D33" s="38" t="str">
        <f t="shared" si="6"/>
        <v/>
      </c>
      <c r="E33" s="38" t="str">
        <f t="shared" si="6"/>
        <v/>
      </c>
      <c r="F33" s="38" t="str">
        <f t="shared" si="6"/>
        <v/>
      </c>
      <c r="G33" s="39" t="str">
        <f t="shared" si="7"/>
        <v/>
      </c>
      <c r="H33" s="2"/>
      <c r="I33" s="2"/>
    </row>
    <row r="34" spans="1:9" ht="20.5" customHeight="1" x14ac:dyDescent="0.35">
      <c r="A34" s="25" t="s">
        <v>49</v>
      </c>
      <c r="B34" s="40">
        <f>SUM(B26:B33)</f>
        <v>500</v>
      </c>
      <c r="C34" s="40">
        <f>SUM(C26:C33)</f>
        <v>500</v>
      </c>
      <c r="D34" s="40">
        <f>SUM(D26:D33)</f>
        <v>500</v>
      </c>
      <c r="E34" s="40">
        <f>SUM(E26:E33)</f>
        <v>500</v>
      </c>
      <c r="F34" s="40">
        <f>SUM(F26:F33)</f>
        <v>499.99999999999994</v>
      </c>
      <c r="G34" s="28"/>
      <c r="H34" s="2"/>
      <c r="I34" s="2"/>
    </row>
    <row r="35" spans="1:9" ht="14.5" customHeight="1" x14ac:dyDescent="0.35">
      <c r="A35" s="11" t="s">
        <v>50</v>
      </c>
      <c r="B35" s="2"/>
      <c r="C35" s="2"/>
      <c r="D35" s="2"/>
      <c r="E35" s="2"/>
      <c r="F35" s="2"/>
      <c r="G35" s="2"/>
      <c r="H35" s="2"/>
      <c r="I35" s="2"/>
    </row>
  </sheetData>
  <dataValidations count="2">
    <dataValidation type="decimal" operator="greaterThan" showErrorMessage="1" error="Enter a number greater than 0." sqref="B4" xr:uid="{00000000-0002-0000-0100-000000000000}">
      <formula1>0</formula1>
      <formula2>0</formula2>
    </dataValidation>
    <dataValidation type="whole" operator="greaterThanOrEqual" allowBlank="1" showErrorMessage="1" error="Enter whole days, 0 or more." sqref="C12:C21" xr:uid="{00000000-0002-0000-0100-000001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zoomScaleNormal="100" workbookViewId="0">
      <pane ySplit="1" topLeftCell="A2" activePane="bottomLeft" state="frozen"/>
      <selection pane="bottomLeft"/>
    </sheetView>
  </sheetViews>
  <sheetFormatPr defaultColWidth="8.6328125" defaultRowHeight="14.5" x14ac:dyDescent="0.35"/>
  <cols>
    <col min="1" max="1" width="18" customWidth="1"/>
    <col min="2" max="2" width="28" customWidth="1"/>
    <col min="3" max="3" width="32" customWidth="1"/>
    <col min="4" max="5" width="34" customWidth="1"/>
  </cols>
  <sheetData>
    <row r="1" spans="1:5" ht="22" customHeight="1" thickBot="1" x14ac:dyDescent="0.4">
      <c r="A1" s="34" t="s">
        <v>51</v>
      </c>
      <c r="B1" s="35" t="s">
        <v>52</v>
      </c>
      <c r="C1" s="35" t="s">
        <v>53</v>
      </c>
      <c r="D1" s="35" t="s">
        <v>54</v>
      </c>
      <c r="E1" s="36" t="s">
        <v>55</v>
      </c>
    </row>
    <row r="2" spans="1:5" ht="35" customHeight="1" x14ac:dyDescent="0.35">
      <c r="A2" s="50" t="s">
        <v>35</v>
      </c>
      <c r="B2" s="51" t="s">
        <v>56</v>
      </c>
      <c r="C2" s="51" t="s">
        <v>57</v>
      </c>
      <c r="D2" s="51" t="s">
        <v>58</v>
      </c>
      <c r="E2" s="52" t="s">
        <v>59</v>
      </c>
    </row>
    <row r="3" spans="1:5" ht="49.5" customHeight="1" x14ac:dyDescent="0.35">
      <c r="A3" s="44" t="s">
        <v>60</v>
      </c>
      <c r="B3" s="45" t="s">
        <v>61</v>
      </c>
      <c r="C3" s="45" t="s">
        <v>62</v>
      </c>
      <c r="D3" s="45" t="s">
        <v>63</v>
      </c>
      <c r="E3" s="46" t="s">
        <v>64</v>
      </c>
    </row>
    <row r="4" spans="1:5" ht="35" customHeight="1" x14ac:dyDescent="0.35">
      <c r="A4" s="44" t="s">
        <v>37</v>
      </c>
      <c r="B4" s="45" t="s">
        <v>65</v>
      </c>
      <c r="C4" s="45" t="s">
        <v>66</v>
      </c>
      <c r="D4" s="45" t="s">
        <v>67</v>
      </c>
      <c r="E4" s="46" t="s">
        <v>68</v>
      </c>
    </row>
    <row r="5" spans="1:5" ht="35" customHeight="1" x14ac:dyDescent="0.35">
      <c r="A5" s="44" t="s">
        <v>38</v>
      </c>
      <c r="B5" s="45" t="s">
        <v>69</v>
      </c>
      <c r="C5" s="45" t="s">
        <v>70</v>
      </c>
      <c r="D5" s="45" t="s">
        <v>71</v>
      </c>
      <c r="E5" s="46" t="s">
        <v>72</v>
      </c>
    </row>
    <row r="6" spans="1:5" ht="49.5" customHeight="1" x14ac:dyDescent="0.35">
      <c r="A6" s="47" t="s">
        <v>39</v>
      </c>
      <c r="B6" s="48" t="s">
        <v>73</v>
      </c>
      <c r="C6" s="48" t="s">
        <v>74</v>
      </c>
      <c r="D6" s="48" t="s">
        <v>75</v>
      </c>
      <c r="E6" s="49" t="s">
        <v>76</v>
      </c>
    </row>
    <row r="7" spans="1:5" ht="14.5" customHeight="1" x14ac:dyDescent="0.35">
      <c r="A7" s="2"/>
      <c r="B7" s="2"/>
      <c r="C7" s="2"/>
      <c r="D7" s="2"/>
      <c r="E7" s="2"/>
    </row>
    <row r="8" spans="1:5" ht="14.5" customHeight="1" x14ac:dyDescent="0.35">
      <c r="A8" s="11" t="s">
        <v>77</v>
      </c>
      <c r="B8" s="2"/>
      <c r="C8" s="2"/>
      <c r="D8" s="2"/>
      <c r="E8" s="2"/>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Journey Calculator</vt:lpstr>
      <vt:lpstr>Model 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2026-09-24T11:31:04Z</dcterms:created>
  <dcterms:modified xsi:type="dcterms:W3CDTF">2026-09-27T11:57:05Z</dcterms:modified>
  <dc:language>en-US</dc:language>
</cp:coreProperties>
</file>